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60" windowWidth="23895" windowHeight="9990" tabRatio="825"/>
  </bookViews>
  <sheets>
    <sheet name="表面" sheetId="14" r:id="rId1"/>
    <sheet name="附表一" sheetId="1" r:id="rId2"/>
    <sheet name="附表二" sheetId="2" r:id="rId3"/>
    <sheet name="附表三" sheetId="3" r:id="rId4"/>
    <sheet name="附表四" sheetId="4" r:id="rId5"/>
    <sheet name="附表五" sheetId="17" r:id="rId6"/>
    <sheet name="附表六" sheetId="6" r:id="rId7"/>
    <sheet name="附表七" sheetId="7" r:id="rId8"/>
    <sheet name="附表八" sheetId="8" r:id="rId9"/>
    <sheet name="附表九" sheetId="9" r:id="rId10"/>
    <sheet name="附表十" sheetId="10" r:id="rId11"/>
    <sheet name="附表十一" sheetId="11" r:id="rId12"/>
  </sheets>
  <externalReferences>
    <externalReference r:id="rId13"/>
    <externalReference r:id="rId14"/>
  </externalReferences>
  <definedNames>
    <definedName name="___ADD1" localSheetId="2">#REF!</definedName>
    <definedName name="___ADD1" localSheetId="7">#REF!</definedName>
    <definedName name="___ADD1" localSheetId="4">#REF!</definedName>
    <definedName name="___ADD1" localSheetId="5">#REF!</definedName>
    <definedName name="___ADD1" localSheetId="1">#REF!</definedName>
    <definedName name="___ADD1">#REF!</definedName>
    <definedName name="__ADD1" localSheetId="4">#REF!</definedName>
    <definedName name="__ADD1" localSheetId="5">#REF!</definedName>
    <definedName name="__ADD1" localSheetId="1">#REF!</definedName>
    <definedName name="__ADD1">#REF!</definedName>
    <definedName name="_ADD1" localSheetId="4">#REF!</definedName>
    <definedName name="_ADD1" localSheetId="5">#REF!</definedName>
    <definedName name="_ADD1" localSheetId="1">#REF!</definedName>
    <definedName name="_ADD1">#REF!</definedName>
    <definedName name="_xlnm._FilterDatabase" localSheetId="8" hidden="1">附表八!#REF!</definedName>
    <definedName name="_xlnm._FilterDatabase" localSheetId="2" hidden="1">附表二!$A$5:$F$40</definedName>
    <definedName name="_xlnm._FilterDatabase" localSheetId="3" hidden="1">附表三!$A$6:$XAP$287</definedName>
    <definedName name="_xlnm._FilterDatabase" localSheetId="10" hidden="1">附表十!$A$4:$P$48</definedName>
    <definedName name="_xlnm._FilterDatabase" localSheetId="4" hidden="1">附表四!$A$6:$XAU$280</definedName>
    <definedName name="_xlnm._FilterDatabase" localSheetId="5" hidden="1">附表五!$A$4:$G$69</definedName>
    <definedName name="_Order1" hidden="1">255</definedName>
    <definedName name="_Order2" hidden="1">255</definedName>
    <definedName name="_xlnm.Database" localSheetId="2">#REF!</definedName>
    <definedName name="_xlnm.Database" localSheetId="4" hidden="1">#REF!</definedName>
    <definedName name="_xlnm.Database" localSheetId="5" hidden="1">#REF!</definedName>
    <definedName name="_xlnm.Database" localSheetId="1" hidden="1">#REF!</definedName>
    <definedName name="_xlnm.Database" hidden="1">#REF!</definedName>
    <definedName name="database2" localSheetId="5">#REF!</definedName>
    <definedName name="database2">#REF!</definedName>
    <definedName name="database3" localSheetId="5">#REF!</definedName>
    <definedName name="database3">#REF!</definedName>
    <definedName name="gxxe2003">[1]P1012001!$A$6:$E$117</definedName>
    <definedName name="hhhh" localSheetId="5">#REF!</definedName>
    <definedName name="hhhh">#REF!</definedName>
    <definedName name="kkkk" localSheetId="5">#REF!</definedName>
    <definedName name="kkkk">#REF!</definedName>
    <definedName name="_xlnm.Print_Area" localSheetId="0">表面!$A$1:$C$19</definedName>
    <definedName name="_xlnm.Print_Area" localSheetId="8">附表八!$A$1:$I$62</definedName>
    <definedName name="_xlnm.Print_Area" localSheetId="2">附表二!$A$1:$F$40</definedName>
    <definedName name="_xlnm.Print_Area" localSheetId="3">附表三!$A$1:$I$287</definedName>
    <definedName name="_xlnm.Print_Area" localSheetId="4">附表四!$A$1:$L$280</definedName>
    <definedName name="_xlnm.Print_Area" localSheetId="5">附表五!$A$1:$C$69</definedName>
    <definedName name="_xlnm.Print_Area" hidden="1">#N/A</definedName>
    <definedName name="_xlnm.Print_Titles" localSheetId="8">附表八!$4:$4</definedName>
    <definedName name="_xlnm.Print_Titles" localSheetId="2">附表二!$4:$5</definedName>
    <definedName name="_xlnm.Print_Titles" localSheetId="3">附表三!$4:$6</definedName>
    <definedName name="_xlnm.Print_Titles" localSheetId="10">附表十!$4:$4</definedName>
    <definedName name="_xlnm.Print_Titles" localSheetId="4">附表四!$4:$6</definedName>
    <definedName name="_xlnm.Print_Titles" localSheetId="5">附表五!$4:$4</definedName>
    <definedName name="_xlnm.Print_Titles" hidden="1">#N/A</definedName>
    <definedName name="UU">#REF!</definedName>
    <definedName name="YY" localSheetId="5">#REF!</definedName>
    <definedName name="YY">#REF!</definedName>
    <definedName name="地区名称" localSheetId="5">#REF!</definedName>
    <definedName name="地区名称">#REF!</definedName>
    <definedName name="福州" localSheetId="5">#REF!</definedName>
    <definedName name="福州">#REF!</definedName>
    <definedName name="汇率" localSheetId="5">#REF!</definedName>
    <definedName name="汇率">#REF!</definedName>
    <definedName name="全额差额比例" localSheetId="5">'[2]C01-1'!#REF!</definedName>
    <definedName name="全额差额比例">'[2]C01-1'!#REF!</definedName>
    <definedName name="生产列1" localSheetId="5">#REF!</definedName>
    <definedName name="生产列1">#REF!</definedName>
    <definedName name="生产列11" localSheetId="5">#REF!</definedName>
    <definedName name="生产列11">#REF!</definedName>
    <definedName name="生产列15" localSheetId="5">#REF!</definedName>
    <definedName name="生产列15">#REF!</definedName>
    <definedName name="生产列16" localSheetId="5">#REF!</definedName>
    <definedName name="生产列16">#REF!</definedName>
    <definedName name="生产列17" localSheetId="5">#REF!</definedName>
    <definedName name="生产列17">#REF!</definedName>
    <definedName name="生产列19" localSheetId="5">#REF!</definedName>
    <definedName name="生产列19">#REF!</definedName>
    <definedName name="生产列2" localSheetId="5">#REF!</definedName>
    <definedName name="生产列2">#REF!</definedName>
    <definedName name="生产列20" localSheetId="5">#REF!</definedName>
    <definedName name="生产列20">#REF!</definedName>
    <definedName name="生产列3" localSheetId="5">#REF!</definedName>
    <definedName name="生产列3">#REF!</definedName>
    <definedName name="生产列4" localSheetId="5">#REF!</definedName>
    <definedName name="生产列4">#REF!</definedName>
    <definedName name="生产列5" localSheetId="5">#REF!</definedName>
    <definedName name="生产列5">#REF!</definedName>
    <definedName name="生产列6" localSheetId="5">#REF!</definedName>
    <definedName name="生产列6">#REF!</definedName>
    <definedName name="生产列7" localSheetId="5">#REF!</definedName>
    <definedName name="生产列7">#REF!</definedName>
    <definedName name="生产列8" localSheetId="5">#REF!</definedName>
    <definedName name="生产列8">#REF!</definedName>
    <definedName name="生产列9" localSheetId="5">#REF!</definedName>
    <definedName name="生产列9">#REF!</definedName>
    <definedName name="生产期" localSheetId="5">#REF!</definedName>
    <definedName name="生产期">#REF!</definedName>
    <definedName name="生产期1" localSheetId="5">#REF!</definedName>
    <definedName name="生产期1">#REF!</definedName>
    <definedName name="生产期11" localSheetId="5">#REF!</definedName>
    <definedName name="生产期11">#REF!</definedName>
    <definedName name="生产期15" localSheetId="5">#REF!</definedName>
    <definedName name="生产期15">#REF!</definedName>
    <definedName name="生产期16" localSheetId="5">#REF!</definedName>
    <definedName name="生产期16">#REF!</definedName>
    <definedName name="生产期17" localSheetId="5">#REF!</definedName>
    <definedName name="生产期17">#REF!</definedName>
    <definedName name="生产期19" localSheetId="5">#REF!</definedName>
    <definedName name="生产期19">#REF!</definedName>
    <definedName name="生产期2" localSheetId="5">#REF!</definedName>
    <definedName name="生产期2">#REF!</definedName>
    <definedName name="生产期20" localSheetId="5">#REF!</definedName>
    <definedName name="生产期20">#REF!</definedName>
    <definedName name="生产期3" localSheetId="5">#REF!</definedName>
    <definedName name="生产期3">#REF!</definedName>
    <definedName name="生产期4" localSheetId="5">#REF!</definedName>
    <definedName name="生产期4">#REF!</definedName>
    <definedName name="生产期5" localSheetId="5">#REF!</definedName>
    <definedName name="生产期5">#REF!</definedName>
    <definedName name="生产期6" localSheetId="5">#REF!</definedName>
    <definedName name="生产期6">#REF!</definedName>
    <definedName name="生产期7" localSheetId="5">#REF!</definedName>
    <definedName name="生产期7">#REF!</definedName>
    <definedName name="生产期8" localSheetId="5">#REF!</definedName>
    <definedName name="生产期8">#REF!</definedName>
    <definedName name="生产期9" localSheetId="5">#REF!</definedName>
    <definedName name="生产期9">#REF!</definedName>
    <definedName name="体制上解" localSheetId="5">#REF!</definedName>
    <definedName name="体制上解">#REF!</definedName>
  </definedNames>
  <calcPr calcId="144525"/>
</workbook>
</file>

<file path=xl/calcChain.xml><?xml version="1.0" encoding="utf-8"?>
<calcChain xmlns="http://schemas.openxmlformats.org/spreadsheetml/2006/main">
  <c r="G254" i="3" l="1"/>
  <c r="F254" i="3"/>
  <c r="E254" i="3"/>
  <c r="D254" i="3"/>
  <c r="B254" i="3"/>
  <c r="C223" i="3"/>
  <c r="H223" i="3" s="1"/>
  <c r="I223" i="3" s="1"/>
  <c r="G222" i="3"/>
  <c r="F222" i="3"/>
  <c r="E222" i="3"/>
  <c r="D222" i="3"/>
  <c r="B222" i="3"/>
  <c r="H213" i="3"/>
  <c r="I213" i="3" s="1"/>
  <c r="H201" i="3"/>
  <c r="I201" i="3" s="1"/>
  <c r="G200" i="3"/>
  <c r="F200" i="3"/>
  <c r="E200" i="3"/>
  <c r="D200" i="3"/>
  <c r="C200" i="3"/>
  <c r="B200" i="3"/>
  <c r="B192" i="3"/>
  <c r="G192" i="3"/>
  <c r="F192" i="3"/>
  <c r="E192" i="3"/>
  <c r="D192" i="3"/>
  <c r="C222" i="3" l="1"/>
  <c r="H222" i="3"/>
  <c r="I222" i="3" s="1"/>
  <c r="H200" i="3"/>
  <c r="I200" i="3" s="1"/>
  <c r="B67" i="17"/>
  <c r="B66" i="17" s="1"/>
  <c r="B64" i="17"/>
  <c r="B62" i="17"/>
  <c r="B59" i="17"/>
  <c r="B56" i="17"/>
  <c r="B55" i="17" s="1"/>
  <c r="B53" i="17"/>
  <c r="B50" i="17"/>
  <c r="B48" i="17"/>
  <c r="B45" i="17"/>
  <c r="B43" i="17"/>
  <c r="B41" i="17"/>
  <c r="B39" i="17"/>
  <c r="B37" i="17"/>
  <c r="B34" i="17"/>
  <c r="B32" i="17"/>
  <c r="B30" i="17"/>
  <c r="B27" i="17"/>
  <c r="B25" i="17"/>
  <c r="B20" i="17"/>
  <c r="B19" i="17" s="1"/>
  <c r="B17" i="17"/>
  <c r="B16" i="17" s="1"/>
  <c r="B14" i="17"/>
  <c r="B13" i="17" s="1"/>
  <c r="B9" i="17"/>
  <c r="B8" i="17" s="1"/>
  <c r="B6" i="17"/>
  <c r="B5" i="17" s="1"/>
  <c r="B58" i="17" l="1"/>
  <c r="B47" i="17"/>
  <c r="B24" i="17"/>
  <c r="D274" i="4"/>
  <c r="G281" i="3"/>
  <c r="E11" i="1"/>
  <c r="B69" i="17" l="1"/>
  <c r="D37" i="2"/>
  <c r="D36" i="2"/>
  <c r="E36" i="2" s="1"/>
  <c r="C36" i="2"/>
  <c r="B36" i="2"/>
  <c r="B34" i="2"/>
  <c r="D32" i="2"/>
  <c r="D31" i="2"/>
  <c r="E31" i="2" s="1"/>
  <c r="D30" i="2"/>
  <c r="E30" i="2" s="1"/>
  <c r="D29" i="2"/>
  <c r="E29" i="2" s="1"/>
  <c r="E28" i="2"/>
  <c r="D28" i="2"/>
  <c r="D27" i="2"/>
  <c r="E27" i="2" s="1"/>
  <c r="C26" i="2"/>
  <c r="B26" i="2"/>
  <c r="B23" i="2" s="1"/>
  <c r="D25" i="2"/>
  <c r="E25" i="2" s="1"/>
  <c r="D24" i="2"/>
  <c r="E24" i="2" s="1"/>
  <c r="D22" i="2"/>
  <c r="B21" i="2"/>
  <c r="D21" i="2" s="1"/>
  <c r="E21" i="2" s="1"/>
  <c r="C20" i="2"/>
  <c r="D19" i="2"/>
  <c r="D18" i="2"/>
  <c r="E18" i="2" s="1"/>
  <c r="C17" i="2"/>
  <c r="B17" i="2"/>
  <c r="D16" i="2"/>
  <c r="E16" i="2" s="1"/>
  <c r="D15" i="2"/>
  <c r="E15" i="2" s="1"/>
  <c r="D14" i="2"/>
  <c r="E14" i="2" s="1"/>
  <c r="C13" i="2"/>
  <c r="D12" i="2"/>
  <c r="E12" i="2" s="1"/>
  <c r="D11" i="2"/>
  <c r="E11" i="2" s="1"/>
  <c r="C10" i="2"/>
  <c r="C35" i="2" s="1"/>
  <c r="B10" i="2"/>
  <c r="B35" i="2" s="1"/>
  <c r="C9" i="2"/>
  <c r="D9" i="2" s="1"/>
  <c r="E9" i="2" s="1"/>
  <c r="D17" i="2" l="1"/>
  <c r="E17" i="2" s="1"/>
  <c r="B33" i="2"/>
  <c r="D26" i="2"/>
  <c r="E26" i="2" s="1"/>
  <c r="C23" i="2"/>
  <c r="D13" i="2"/>
  <c r="E13" i="2" s="1"/>
  <c r="D35" i="2"/>
  <c r="E35" i="2" s="1"/>
  <c r="B8" i="2"/>
  <c r="D10" i="2"/>
  <c r="E10" i="2" s="1"/>
  <c r="B20" i="2"/>
  <c r="D20" i="2" s="1"/>
  <c r="E20" i="2" s="1"/>
  <c r="C8" i="2"/>
  <c r="C34" i="2"/>
  <c r="I9" i="8"/>
  <c r="D23" i="2" l="1"/>
  <c r="E23" i="2" s="1"/>
  <c r="B39" i="2"/>
  <c r="B7" i="2"/>
  <c r="B6" i="2" s="1"/>
  <c r="B38" i="2" s="1"/>
  <c r="D8" i="2"/>
  <c r="E8" i="2" s="1"/>
  <c r="C7" i="2"/>
  <c r="C33" i="2"/>
  <c r="D34" i="2"/>
  <c r="E34" i="2" s="1"/>
  <c r="D33" i="2" l="1"/>
  <c r="E33" i="2" s="1"/>
  <c r="C39" i="2"/>
  <c r="D7" i="2"/>
  <c r="E7" i="2" s="1"/>
  <c r="C6" i="2"/>
  <c r="B44" i="10"/>
  <c r="B43" i="10"/>
  <c r="B42" i="10"/>
  <c r="B41" i="10"/>
  <c r="B40" i="10"/>
  <c r="B39" i="10"/>
  <c r="B38" i="10"/>
  <c r="D39" i="2" l="1"/>
  <c r="E39" i="2" s="1"/>
  <c r="D6" i="2"/>
  <c r="E6" i="2" s="1"/>
  <c r="C38" i="2"/>
  <c r="B8" i="6"/>
  <c r="B5" i="6" s="1"/>
  <c r="C8" i="6"/>
  <c r="C5" i="6" s="1"/>
  <c r="D38" i="2" l="1"/>
  <c r="E38" i="2" s="1"/>
  <c r="I37" i="8"/>
  <c r="E8" i="7"/>
  <c r="E21" i="7"/>
  <c r="B13" i="1"/>
  <c r="E12" i="8" l="1"/>
  <c r="F12" i="8" s="1"/>
  <c r="E11" i="8"/>
  <c r="F11" i="8" s="1"/>
  <c r="F8" i="8"/>
  <c r="E10" i="8"/>
  <c r="F10" i="8" s="1"/>
  <c r="E13" i="8"/>
  <c r="F13" i="8" s="1"/>
  <c r="E7" i="8"/>
  <c r="F7" i="8" s="1"/>
  <c r="E9" i="8"/>
  <c r="F9" i="8" s="1"/>
  <c r="E6" i="8"/>
  <c r="F6" i="8" s="1"/>
  <c r="E14" i="8"/>
  <c r="F14" i="8" s="1"/>
  <c r="E19" i="7" l="1"/>
  <c r="I5" i="8"/>
  <c r="B262" i="4" l="1"/>
  <c r="B261" i="4" s="1"/>
  <c r="B260" i="4" s="1"/>
  <c r="L261" i="4"/>
  <c r="L260" i="4" s="1"/>
  <c r="K261" i="4"/>
  <c r="K260" i="4" s="1"/>
  <c r="J261" i="4"/>
  <c r="I261" i="4"/>
  <c r="I260" i="4" s="1"/>
  <c r="H261" i="4"/>
  <c r="H260" i="4" s="1"/>
  <c r="G261" i="4"/>
  <c r="G260" i="4" s="1"/>
  <c r="F261" i="4"/>
  <c r="F260" i="4" s="1"/>
  <c r="E261" i="4"/>
  <c r="E260" i="4" s="1"/>
  <c r="D261" i="4"/>
  <c r="D260" i="4" s="1"/>
  <c r="C261" i="4"/>
  <c r="C260" i="4" s="1"/>
  <c r="J260" i="4"/>
  <c r="C269" i="3"/>
  <c r="H269" i="3" s="1"/>
  <c r="I269" i="3" s="1"/>
  <c r="G268" i="3"/>
  <c r="G267" i="3" s="1"/>
  <c r="F268" i="3"/>
  <c r="F267" i="3" s="1"/>
  <c r="E268" i="3"/>
  <c r="E267" i="3" s="1"/>
  <c r="D268" i="3"/>
  <c r="D267" i="3" s="1"/>
  <c r="B268" i="3"/>
  <c r="B267" i="3" s="1"/>
  <c r="C268" i="3" l="1"/>
  <c r="H268" i="3" s="1"/>
  <c r="I268" i="3" s="1"/>
  <c r="C267" i="3" l="1"/>
  <c r="H267" i="3" l="1"/>
  <c r="I267" i="3" s="1"/>
  <c r="C29" i="4" l="1"/>
  <c r="D19" i="4"/>
  <c r="C19" i="4"/>
  <c r="D12" i="4"/>
  <c r="E238" i="3"/>
  <c r="E136" i="3"/>
  <c r="E134" i="3"/>
  <c r="E74" i="3"/>
  <c r="E12" i="3"/>
  <c r="D32" i="3"/>
  <c r="D29" i="3"/>
  <c r="I38" i="8" l="1"/>
  <c r="I60" i="8" l="1"/>
  <c r="I17" i="8" l="1"/>
  <c r="E29" i="10" l="1"/>
  <c r="E21" i="10"/>
  <c r="E13" i="10"/>
  <c r="E5" i="10"/>
  <c r="E37" i="10" l="1"/>
  <c r="B29" i="10"/>
  <c r="B21" i="10"/>
  <c r="B13" i="10"/>
  <c r="B5" i="10"/>
  <c r="B37" i="10" l="1"/>
  <c r="B48" i="10" s="1"/>
  <c r="C13" i="11" l="1"/>
  <c r="B13" i="11"/>
  <c r="D13" i="11" s="1"/>
  <c r="D12" i="11"/>
  <c r="D11" i="11"/>
  <c r="C9" i="11"/>
  <c r="B9" i="11"/>
  <c r="D9" i="11" s="1"/>
  <c r="B8" i="11"/>
  <c r="D8" i="11" s="1"/>
  <c r="B7" i="11"/>
  <c r="D7" i="11" s="1"/>
  <c r="D6" i="11"/>
  <c r="E10" i="9"/>
  <c r="E14" i="9" s="1"/>
  <c r="B10" i="9"/>
  <c r="B14" i="9" s="1"/>
  <c r="I57" i="8"/>
  <c r="I33" i="8"/>
  <c r="I18" i="8"/>
  <c r="I14" i="8"/>
  <c r="I10" i="8"/>
  <c r="E23" i="7"/>
  <c r="B19" i="7"/>
  <c r="B23" i="7" s="1"/>
  <c r="D10" i="6"/>
  <c r="E10" i="6" s="1"/>
  <c r="D9" i="6"/>
  <c r="E9" i="6" s="1"/>
  <c r="D8" i="6"/>
  <c r="E8" i="6" s="1"/>
  <c r="D7" i="6"/>
  <c r="E7" i="6" s="1"/>
  <c r="D6" i="6"/>
  <c r="E6" i="6" s="1"/>
  <c r="D5" i="6"/>
  <c r="E5" i="6" s="1"/>
  <c r="B279" i="4"/>
  <c r="B278" i="4" s="1"/>
  <c r="L278" i="4"/>
  <c r="K278" i="4"/>
  <c r="J278" i="4"/>
  <c r="I278" i="4"/>
  <c r="H278" i="4"/>
  <c r="G278" i="4"/>
  <c r="F278" i="4"/>
  <c r="E278" i="4"/>
  <c r="D278" i="4"/>
  <c r="C278" i="4"/>
  <c r="B277" i="4"/>
  <c r="B276" i="4" s="1"/>
  <c r="B275" i="4" s="1"/>
  <c r="L276" i="4"/>
  <c r="L275" i="4" s="1"/>
  <c r="K276" i="4"/>
  <c r="K275" i="4" s="1"/>
  <c r="J276" i="4"/>
  <c r="J275" i="4" s="1"/>
  <c r="I276" i="4"/>
  <c r="I275" i="4" s="1"/>
  <c r="H276" i="4"/>
  <c r="G276" i="4"/>
  <c r="G275" i="4" s="1"/>
  <c r="F276" i="4"/>
  <c r="F275" i="4" s="1"/>
  <c r="E276" i="4"/>
  <c r="E275" i="4" s="1"/>
  <c r="D276" i="4"/>
  <c r="D275" i="4" s="1"/>
  <c r="C276" i="4"/>
  <c r="C275" i="4" s="1"/>
  <c r="H275" i="4"/>
  <c r="B274" i="4"/>
  <c r="B273" i="4" s="1"/>
  <c r="B272" i="4" s="1"/>
  <c r="L273" i="4"/>
  <c r="L272" i="4" s="1"/>
  <c r="K273" i="4"/>
  <c r="K272" i="4" s="1"/>
  <c r="J273" i="4"/>
  <c r="J272" i="4" s="1"/>
  <c r="I273" i="4"/>
  <c r="I272" i="4" s="1"/>
  <c r="H273" i="4"/>
  <c r="H272" i="4" s="1"/>
  <c r="G273" i="4"/>
  <c r="G272" i="4" s="1"/>
  <c r="F273" i="4"/>
  <c r="F272" i="4" s="1"/>
  <c r="E273" i="4"/>
  <c r="E272" i="4" s="1"/>
  <c r="D273" i="4"/>
  <c r="D272" i="4" s="1"/>
  <c r="C273" i="4"/>
  <c r="C272" i="4" s="1"/>
  <c r="B271" i="4"/>
  <c r="B270" i="4"/>
  <c r="B269" i="4"/>
  <c r="B268" i="4"/>
  <c r="L267" i="4"/>
  <c r="L266" i="4" s="1"/>
  <c r="K267" i="4"/>
  <c r="K266" i="4" s="1"/>
  <c r="J267" i="4"/>
  <c r="J266" i="4" s="1"/>
  <c r="I267" i="4"/>
  <c r="I266" i="4" s="1"/>
  <c r="H267" i="4"/>
  <c r="H266" i="4" s="1"/>
  <c r="G267" i="4"/>
  <c r="G266" i="4" s="1"/>
  <c r="F267" i="4"/>
  <c r="F266" i="4" s="1"/>
  <c r="E267" i="4"/>
  <c r="E266" i="4" s="1"/>
  <c r="D267" i="4"/>
  <c r="D266" i="4" s="1"/>
  <c r="C267" i="4"/>
  <c r="C266" i="4" s="1"/>
  <c r="B265" i="4"/>
  <c r="B264" i="4" s="1"/>
  <c r="B263" i="4" s="1"/>
  <c r="L264" i="4"/>
  <c r="L263" i="4" s="1"/>
  <c r="K264" i="4"/>
  <c r="K263" i="4" s="1"/>
  <c r="J264" i="4"/>
  <c r="J263" i="4" s="1"/>
  <c r="I264" i="4"/>
  <c r="I263" i="4" s="1"/>
  <c r="H264" i="4"/>
  <c r="H263" i="4" s="1"/>
  <c r="G264" i="4"/>
  <c r="G263" i="4" s="1"/>
  <c r="F264" i="4"/>
  <c r="E264" i="4"/>
  <c r="E263" i="4" s="1"/>
  <c r="D264" i="4"/>
  <c r="D263" i="4" s="1"/>
  <c r="C264" i="4"/>
  <c r="C263" i="4" s="1"/>
  <c r="F263" i="4"/>
  <c r="B259" i="4"/>
  <c r="B258" i="4" s="1"/>
  <c r="B257" i="4" s="1"/>
  <c r="L258" i="4"/>
  <c r="L257" i="4" s="1"/>
  <c r="K258" i="4"/>
  <c r="K257" i="4" s="1"/>
  <c r="J258" i="4"/>
  <c r="J257" i="4" s="1"/>
  <c r="I258" i="4"/>
  <c r="I257" i="4" s="1"/>
  <c r="H258" i="4"/>
  <c r="G258" i="4"/>
  <c r="G257" i="4" s="1"/>
  <c r="F258" i="4"/>
  <c r="F257" i="4" s="1"/>
  <c r="E258" i="4"/>
  <c r="E257" i="4" s="1"/>
  <c r="D258" i="4"/>
  <c r="D257" i="4" s="1"/>
  <c r="C258" i="4"/>
  <c r="C257" i="4" s="1"/>
  <c r="H257" i="4"/>
  <c r="B256" i="4"/>
  <c r="B255" i="4"/>
  <c r="B254" i="4"/>
  <c r="L253" i="4"/>
  <c r="K253" i="4"/>
  <c r="J253" i="4"/>
  <c r="I253" i="4"/>
  <c r="H253" i="4"/>
  <c r="G253" i="4"/>
  <c r="F253" i="4"/>
  <c r="E253" i="4"/>
  <c r="D253" i="4"/>
  <c r="C253" i="4"/>
  <c r="B251" i="4"/>
  <c r="B250" i="4"/>
  <c r="B249" i="4"/>
  <c r="L248" i="4"/>
  <c r="K248" i="4"/>
  <c r="J248" i="4"/>
  <c r="I248" i="4"/>
  <c r="H248" i="4"/>
  <c r="G248" i="4"/>
  <c r="F248" i="4"/>
  <c r="E248" i="4"/>
  <c r="D248" i="4"/>
  <c r="C248" i="4"/>
  <c r="B247" i="4"/>
  <c r="B246" i="4"/>
  <c r="L245" i="4"/>
  <c r="K245" i="4"/>
  <c r="J245" i="4"/>
  <c r="I245" i="4"/>
  <c r="H245" i="4"/>
  <c r="G245" i="4"/>
  <c r="F245" i="4"/>
  <c r="E245" i="4"/>
  <c r="D245" i="4"/>
  <c r="C245" i="4"/>
  <c r="B244" i="4"/>
  <c r="B243" i="4"/>
  <c r="B242" i="4"/>
  <c r="B241" i="4"/>
  <c r="B240" i="4"/>
  <c r="B239" i="4"/>
  <c r="B238" i="4"/>
  <c r="B237" i="4"/>
  <c r="L236" i="4"/>
  <c r="K236" i="4"/>
  <c r="J236" i="4"/>
  <c r="I236" i="4"/>
  <c r="H236" i="4"/>
  <c r="G236" i="4"/>
  <c r="F236" i="4"/>
  <c r="E236" i="4"/>
  <c r="D236" i="4"/>
  <c r="C236" i="4"/>
  <c r="B234" i="4"/>
  <c r="B233" i="4" s="1"/>
  <c r="L233" i="4"/>
  <c r="K233" i="4"/>
  <c r="J233" i="4"/>
  <c r="I233" i="4"/>
  <c r="H233" i="4"/>
  <c r="G233" i="4"/>
  <c r="F233" i="4"/>
  <c r="E233" i="4"/>
  <c r="D233" i="4"/>
  <c r="C233" i="4"/>
  <c r="B232" i="4"/>
  <c r="B231" i="4" s="1"/>
  <c r="L231" i="4"/>
  <c r="K231" i="4"/>
  <c r="J231" i="4"/>
  <c r="I231" i="4"/>
  <c r="H231" i="4"/>
  <c r="G231" i="4"/>
  <c r="F231" i="4"/>
  <c r="E231" i="4"/>
  <c r="D231" i="4"/>
  <c r="C231" i="4"/>
  <c r="B230" i="4"/>
  <c r="B229" i="4"/>
  <c r="B228" i="4"/>
  <c r="B227" i="4"/>
  <c r="B226" i="4"/>
  <c r="L225" i="4"/>
  <c r="K225" i="4"/>
  <c r="J225" i="4"/>
  <c r="I225" i="4"/>
  <c r="H225" i="4"/>
  <c r="G225" i="4"/>
  <c r="F225" i="4"/>
  <c r="E225" i="4"/>
  <c r="D225" i="4"/>
  <c r="C225" i="4"/>
  <c r="B223" i="4"/>
  <c r="B222" i="4"/>
  <c r="L221" i="4"/>
  <c r="K221" i="4"/>
  <c r="J221" i="4"/>
  <c r="I221" i="4"/>
  <c r="H221" i="4"/>
  <c r="G221" i="4"/>
  <c r="F221" i="4"/>
  <c r="E221" i="4"/>
  <c r="D221" i="4"/>
  <c r="C221" i="4"/>
  <c r="B220" i="4"/>
  <c r="B219" i="4" s="1"/>
  <c r="L219" i="4"/>
  <c r="K219" i="4"/>
  <c r="J219" i="4"/>
  <c r="I219" i="4"/>
  <c r="H219" i="4"/>
  <c r="G219" i="4"/>
  <c r="F219" i="4"/>
  <c r="E219" i="4"/>
  <c r="D219" i="4"/>
  <c r="C219" i="4"/>
  <c r="B217" i="4"/>
  <c r="B216" i="4" s="1"/>
  <c r="L216" i="4"/>
  <c r="K216" i="4"/>
  <c r="J216" i="4"/>
  <c r="I216" i="4"/>
  <c r="H216" i="4"/>
  <c r="G216" i="4"/>
  <c r="F216" i="4"/>
  <c r="E216" i="4"/>
  <c r="D216" i="4"/>
  <c r="C216" i="4"/>
  <c r="B215" i="4"/>
  <c r="B214" i="4" s="1"/>
  <c r="L214" i="4"/>
  <c r="K214" i="4"/>
  <c r="J214" i="4"/>
  <c r="I214" i="4"/>
  <c r="H214" i="4"/>
  <c r="G214" i="4"/>
  <c r="F214" i="4"/>
  <c r="E214" i="4"/>
  <c r="D214" i="4"/>
  <c r="C214" i="4"/>
  <c r="B213" i="4"/>
  <c r="B212" i="4"/>
  <c r="L211" i="4"/>
  <c r="K211" i="4"/>
  <c r="J211" i="4"/>
  <c r="I211" i="4"/>
  <c r="H211" i="4"/>
  <c r="G211" i="4"/>
  <c r="F211" i="4"/>
  <c r="E211" i="4"/>
  <c r="D211" i="4"/>
  <c r="C211" i="4"/>
  <c r="B210" i="4"/>
  <c r="B209" i="4"/>
  <c r="B208" i="4"/>
  <c r="B207" i="4"/>
  <c r="L206" i="4"/>
  <c r="K206" i="4"/>
  <c r="J206" i="4"/>
  <c r="I206" i="4"/>
  <c r="H206" i="4"/>
  <c r="G206" i="4"/>
  <c r="F206" i="4"/>
  <c r="E206" i="4"/>
  <c r="D206" i="4"/>
  <c r="C206" i="4"/>
  <c r="B205" i="4"/>
  <c r="B204" i="4" s="1"/>
  <c r="L204" i="4"/>
  <c r="K204" i="4"/>
  <c r="J204" i="4"/>
  <c r="I204" i="4"/>
  <c r="H204" i="4"/>
  <c r="G204" i="4"/>
  <c r="F204" i="4"/>
  <c r="E204" i="4"/>
  <c r="D204" i="4"/>
  <c r="C204" i="4"/>
  <c r="B203" i="4"/>
  <c r="B202" i="4"/>
  <c r="B201" i="4"/>
  <c r="L200" i="4"/>
  <c r="K200" i="4"/>
  <c r="J200" i="4"/>
  <c r="I200" i="4"/>
  <c r="H200" i="4"/>
  <c r="G200" i="4"/>
  <c r="F200" i="4"/>
  <c r="E200" i="4"/>
  <c r="D200" i="4"/>
  <c r="C200" i="4"/>
  <c r="B198" i="4"/>
  <c r="B197" i="4"/>
  <c r="L196" i="4"/>
  <c r="K196" i="4"/>
  <c r="J196" i="4"/>
  <c r="I196" i="4"/>
  <c r="H196" i="4"/>
  <c r="G196" i="4"/>
  <c r="F196" i="4"/>
  <c r="E196" i="4"/>
  <c r="D196" i="4"/>
  <c r="C196" i="4"/>
  <c r="B195" i="4"/>
  <c r="B194" i="4" s="1"/>
  <c r="L194" i="4"/>
  <c r="K194" i="4"/>
  <c r="J194" i="4"/>
  <c r="I194" i="4"/>
  <c r="H194" i="4"/>
  <c r="G194" i="4"/>
  <c r="F194" i="4"/>
  <c r="E194" i="4"/>
  <c r="D194" i="4"/>
  <c r="C194" i="4"/>
  <c r="B193" i="4"/>
  <c r="L192" i="4"/>
  <c r="K192" i="4"/>
  <c r="J192" i="4"/>
  <c r="I192" i="4"/>
  <c r="H192" i="4"/>
  <c r="G192" i="4"/>
  <c r="F192" i="4"/>
  <c r="E192" i="4"/>
  <c r="D192" i="4"/>
  <c r="C192" i="4"/>
  <c r="B191" i="4"/>
  <c r="B190" i="4" s="1"/>
  <c r="L190" i="4"/>
  <c r="K190" i="4"/>
  <c r="J190" i="4"/>
  <c r="I190" i="4"/>
  <c r="H190" i="4"/>
  <c r="G190" i="4"/>
  <c r="F190" i="4"/>
  <c r="E190" i="4"/>
  <c r="D190" i="4"/>
  <c r="C190" i="4"/>
  <c r="B189" i="4"/>
  <c r="B188" i="4" s="1"/>
  <c r="L188" i="4"/>
  <c r="K188" i="4"/>
  <c r="J188" i="4"/>
  <c r="I188" i="4"/>
  <c r="H188" i="4"/>
  <c r="G188" i="4"/>
  <c r="F188" i="4"/>
  <c r="E188" i="4"/>
  <c r="D188" i="4"/>
  <c r="C188" i="4"/>
  <c r="B187" i="4"/>
  <c r="B186" i="4"/>
  <c r="L185" i="4"/>
  <c r="K185" i="4"/>
  <c r="J185" i="4"/>
  <c r="I185" i="4"/>
  <c r="H185" i="4"/>
  <c r="G185" i="4"/>
  <c r="F185" i="4"/>
  <c r="E185" i="4"/>
  <c r="D185" i="4"/>
  <c r="C185" i="4"/>
  <c r="B184" i="4"/>
  <c r="B183" i="4"/>
  <c r="B182" i="4"/>
  <c r="B181" i="4"/>
  <c r="L180" i="4"/>
  <c r="K180" i="4"/>
  <c r="J180" i="4"/>
  <c r="I180" i="4"/>
  <c r="H180" i="4"/>
  <c r="G180" i="4"/>
  <c r="F180" i="4"/>
  <c r="E180" i="4"/>
  <c r="D180" i="4"/>
  <c r="C180" i="4"/>
  <c r="B179" i="4"/>
  <c r="B178" i="4"/>
  <c r="B177" i="4"/>
  <c r="L176" i="4"/>
  <c r="K176" i="4"/>
  <c r="J176" i="4"/>
  <c r="I176" i="4"/>
  <c r="H176" i="4"/>
  <c r="G176" i="4"/>
  <c r="F176" i="4"/>
  <c r="E176" i="4"/>
  <c r="D176" i="4"/>
  <c r="C176" i="4"/>
  <c r="B175" i="4"/>
  <c r="B174" i="4"/>
  <c r="L173" i="4"/>
  <c r="K173" i="4"/>
  <c r="J173" i="4"/>
  <c r="I173" i="4"/>
  <c r="H173" i="4"/>
  <c r="G173" i="4"/>
  <c r="F173" i="4"/>
  <c r="E173" i="4"/>
  <c r="D173" i="4"/>
  <c r="C173" i="4"/>
  <c r="B172" i="4"/>
  <c r="B171" i="4"/>
  <c r="B170" i="4"/>
  <c r="B169" i="4"/>
  <c r="L168" i="4"/>
  <c r="K168" i="4"/>
  <c r="J168" i="4"/>
  <c r="I168" i="4"/>
  <c r="H168" i="4"/>
  <c r="G168" i="4"/>
  <c r="F168" i="4"/>
  <c r="E168" i="4"/>
  <c r="D168" i="4"/>
  <c r="C168" i="4"/>
  <c r="B167" i="4"/>
  <c r="B166" i="4" s="1"/>
  <c r="L166" i="4"/>
  <c r="K166" i="4"/>
  <c r="J166" i="4"/>
  <c r="I166" i="4"/>
  <c r="H166" i="4"/>
  <c r="G166" i="4"/>
  <c r="F166" i="4"/>
  <c r="E166" i="4"/>
  <c r="D166" i="4"/>
  <c r="C166" i="4"/>
  <c r="B165" i="4"/>
  <c r="B164" i="4"/>
  <c r="B163" i="4"/>
  <c r="B162" i="4"/>
  <c r="B161" i="4"/>
  <c r="B160" i="4"/>
  <c r="B159" i="4"/>
  <c r="L158" i="4"/>
  <c r="K158" i="4"/>
  <c r="J158" i="4"/>
  <c r="I158" i="4"/>
  <c r="H158" i="4"/>
  <c r="G158" i="4"/>
  <c r="F158" i="4"/>
  <c r="E158" i="4"/>
  <c r="D158" i="4"/>
  <c r="C158" i="4"/>
  <c r="B157" i="4"/>
  <c r="B156" i="4"/>
  <c r="B155" i="4"/>
  <c r="B154" i="4"/>
  <c r="L153" i="4"/>
  <c r="K153" i="4"/>
  <c r="J153" i="4"/>
  <c r="I153" i="4"/>
  <c r="H153" i="4"/>
  <c r="G153" i="4"/>
  <c r="F153" i="4"/>
  <c r="E153" i="4"/>
  <c r="D153" i="4"/>
  <c r="C153" i="4"/>
  <c r="B152" i="4"/>
  <c r="B151" i="4"/>
  <c r="B150" i="4"/>
  <c r="B149" i="4"/>
  <c r="B148" i="4"/>
  <c r="B147" i="4"/>
  <c r="L146" i="4"/>
  <c r="K146" i="4"/>
  <c r="J146" i="4"/>
  <c r="I146" i="4"/>
  <c r="H146" i="4"/>
  <c r="G146" i="4"/>
  <c r="F146" i="4"/>
  <c r="E146" i="4"/>
  <c r="D146" i="4"/>
  <c r="C146" i="4"/>
  <c r="B144" i="4"/>
  <c r="B143" i="4" s="1"/>
  <c r="L143" i="4"/>
  <c r="K143" i="4"/>
  <c r="J143" i="4"/>
  <c r="I143" i="4"/>
  <c r="H143" i="4"/>
  <c r="G143" i="4"/>
  <c r="F143" i="4"/>
  <c r="E143" i="4"/>
  <c r="D143" i="4"/>
  <c r="C143" i="4"/>
  <c r="B142" i="4"/>
  <c r="B141" i="4" s="1"/>
  <c r="L141" i="4"/>
  <c r="K141" i="4"/>
  <c r="J141" i="4"/>
  <c r="I141" i="4"/>
  <c r="H141" i="4"/>
  <c r="G141" i="4"/>
  <c r="F141" i="4"/>
  <c r="E141" i="4"/>
  <c r="D141" i="4"/>
  <c r="C141" i="4"/>
  <c r="B140" i="4"/>
  <c r="B139" i="4"/>
  <c r="L138" i="4"/>
  <c r="K138" i="4"/>
  <c r="J138" i="4"/>
  <c r="I138" i="4"/>
  <c r="H138" i="4"/>
  <c r="G138" i="4"/>
  <c r="F138" i="4"/>
  <c r="E138" i="4"/>
  <c r="D138" i="4"/>
  <c r="C138" i="4"/>
  <c r="B137" i="4"/>
  <c r="B136" i="4"/>
  <c r="B135" i="4"/>
  <c r="B134" i="4"/>
  <c r="B133" i="4"/>
  <c r="B132" i="4"/>
  <c r="L131" i="4"/>
  <c r="K131" i="4"/>
  <c r="J131" i="4"/>
  <c r="I131" i="4"/>
  <c r="H131" i="4"/>
  <c r="G131" i="4"/>
  <c r="F131" i="4"/>
  <c r="E131" i="4"/>
  <c r="D131" i="4"/>
  <c r="C131" i="4"/>
  <c r="B129" i="4"/>
  <c r="B128" i="4" s="1"/>
  <c r="L128" i="4"/>
  <c r="K128" i="4"/>
  <c r="J128" i="4"/>
  <c r="I128" i="4"/>
  <c r="H128" i="4"/>
  <c r="G128" i="4"/>
  <c r="F128" i="4"/>
  <c r="E128" i="4"/>
  <c r="D128" i="4"/>
  <c r="C128" i="4"/>
  <c r="B127" i="4"/>
  <c r="B126" i="4"/>
  <c r="L125" i="4"/>
  <c r="K125" i="4"/>
  <c r="J125" i="4"/>
  <c r="I125" i="4"/>
  <c r="H125" i="4"/>
  <c r="G125" i="4"/>
  <c r="F125" i="4"/>
  <c r="E125" i="4"/>
  <c r="D125" i="4"/>
  <c r="C125" i="4"/>
  <c r="B124" i="4"/>
  <c r="B123" i="4" s="1"/>
  <c r="L123" i="4"/>
  <c r="K123" i="4"/>
  <c r="J123" i="4"/>
  <c r="I123" i="4"/>
  <c r="H123" i="4"/>
  <c r="G123" i="4"/>
  <c r="F123" i="4"/>
  <c r="E123" i="4"/>
  <c r="D123" i="4"/>
  <c r="C123" i="4"/>
  <c r="B122" i="4"/>
  <c r="B121" i="4"/>
  <c r="L120" i="4"/>
  <c r="K120" i="4"/>
  <c r="J120" i="4"/>
  <c r="I120" i="4"/>
  <c r="H120" i="4"/>
  <c r="G120" i="4"/>
  <c r="F120" i="4"/>
  <c r="E120" i="4"/>
  <c r="D120" i="4"/>
  <c r="C120" i="4"/>
  <c r="B118" i="4"/>
  <c r="B117" i="4" s="1"/>
  <c r="L117" i="4"/>
  <c r="K117" i="4"/>
  <c r="J117" i="4"/>
  <c r="I117" i="4"/>
  <c r="H117" i="4"/>
  <c r="G117" i="4"/>
  <c r="F117" i="4"/>
  <c r="E117" i="4"/>
  <c r="D117" i="4"/>
  <c r="C117" i="4"/>
  <c r="B116" i="4"/>
  <c r="B115" i="4"/>
  <c r="L114" i="4"/>
  <c r="K114" i="4"/>
  <c r="J114" i="4"/>
  <c r="I114" i="4"/>
  <c r="H114" i="4"/>
  <c r="G114" i="4"/>
  <c r="F114" i="4"/>
  <c r="E114" i="4"/>
  <c r="D114" i="4"/>
  <c r="C114" i="4"/>
  <c r="B113" i="4"/>
  <c r="B112" i="4" s="1"/>
  <c r="L112" i="4"/>
  <c r="K112" i="4"/>
  <c r="J112" i="4"/>
  <c r="I112" i="4"/>
  <c r="H112" i="4"/>
  <c r="G112" i="4"/>
  <c r="F112" i="4"/>
  <c r="E112" i="4"/>
  <c r="D112" i="4"/>
  <c r="C112" i="4"/>
  <c r="B111" i="4"/>
  <c r="B110" i="4" s="1"/>
  <c r="L110" i="4"/>
  <c r="K110" i="4"/>
  <c r="J110" i="4"/>
  <c r="I110" i="4"/>
  <c r="H110" i="4"/>
  <c r="G110" i="4"/>
  <c r="F110" i="4"/>
  <c r="E110" i="4"/>
  <c r="D110" i="4"/>
  <c r="C110" i="4"/>
  <c r="B109" i="4"/>
  <c r="B108" i="4" s="1"/>
  <c r="L108" i="4"/>
  <c r="K108" i="4"/>
  <c r="J108" i="4"/>
  <c r="I108" i="4"/>
  <c r="H108" i="4"/>
  <c r="G108" i="4"/>
  <c r="F108" i="4"/>
  <c r="E108" i="4"/>
  <c r="D108" i="4"/>
  <c r="C108" i="4"/>
  <c r="B107" i="4"/>
  <c r="B106" i="4"/>
  <c r="B105" i="4"/>
  <c r="B104" i="4"/>
  <c r="B103" i="4"/>
  <c r="L102" i="4"/>
  <c r="K102" i="4"/>
  <c r="J102" i="4"/>
  <c r="I102" i="4"/>
  <c r="H102" i="4"/>
  <c r="G102" i="4"/>
  <c r="F102" i="4"/>
  <c r="E102" i="4"/>
  <c r="D102" i="4"/>
  <c r="C102" i="4"/>
  <c r="B101" i="4"/>
  <c r="B100" i="4"/>
  <c r="L99" i="4"/>
  <c r="K99" i="4"/>
  <c r="J99" i="4"/>
  <c r="I99" i="4"/>
  <c r="H99" i="4"/>
  <c r="G99" i="4"/>
  <c r="F99" i="4"/>
  <c r="E99" i="4"/>
  <c r="D99" i="4"/>
  <c r="C99" i="4"/>
  <c r="B97" i="4"/>
  <c r="B96" i="4" s="1"/>
  <c r="L96" i="4"/>
  <c r="K96" i="4"/>
  <c r="J96" i="4"/>
  <c r="I96" i="4"/>
  <c r="H96" i="4"/>
  <c r="G96" i="4"/>
  <c r="F96" i="4"/>
  <c r="E96" i="4"/>
  <c r="D96" i="4"/>
  <c r="C96" i="4"/>
  <c r="B95" i="4"/>
  <c r="B94" i="4"/>
  <c r="B93" i="4"/>
  <c r="B92" i="4"/>
  <c r="L91" i="4"/>
  <c r="K91" i="4"/>
  <c r="K90" i="4" s="1"/>
  <c r="J91" i="4"/>
  <c r="I91" i="4"/>
  <c r="H91" i="4"/>
  <c r="G91" i="4"/>
  <c r="G90" i="4" s="1"/>
  <c r="F91" i="4"/>
  <c r="E91" i="4"/>
  <c r="D91" i="4"/>
  <c r="C91" i="4"/>
  <c r="C90" i="4" s="1"/>
  <c r="B89" i="4"/>
  <c r="L88" i="4"/>
  <c r="K88" i="4"/>
  <c r="J88" i="4"/>
  <c r="I88" i="4"/>
  <c r="H88" i="4"/>
  <c r="G88" i="4"/>
  <c r="F88" i="4"/>
  <c r="E88" i="4"/>
  <c r="D88" i="4"/>
  <c r="C88" i="4"/>
  <c r="J87" i="4"/>
  <c r="B86" i="4"/>
  <c r="B85" i="4"/>
  <c r="L84" i="4"/>
  <c r="K84" i="4"/>
  <c r="J84" i="4"/>
  <c r="I84" i="4"/>
  <c r="H84" i="4"/>
  <c r="G84" i="4"/>
  <c r="F84" i="4"/>
  <c r="E84" i="4"/>
  <c r="D84" i="4"/>
  <c r="C84" i="4"/>
  <c r="B83" i="4"/>
  <c r="B82" i="4"/>
  <c r="B81" i="4"/>
  <c r="L80" i="4"/>
  <c r="K80" i="4"/>
  <c r="J80" i="4"/>
  <c r="I80" i="4"/>
  <c r="H80" i="4"/>
  <c r="G80" i="4"/>
  <c r="F80" i="4"/>
  <c r="E80" i="4"/>
  <c r="D80" i="4"/>
  <c r="C80" i="4"/>
  <c r="B79" i="4"/>
  <c r="B78" i="4"/>
  <c r="B77" i="4"/>
  <c r="B76" i="4"/>
  <c r="L75" i="4"/>
  <c r="K75" i="4"/>
  <c r="J75" i="4"/>
  <c r="I75" i="4"/>
  <c r="H75" i="4"/>
  <c r="G75" i="4"/>
  <c r="F75" i="4"/>
  <c r="E75" i="4"/>
  <c r="D75" i="4"/>
  <c r="C75" i="4"/>
  <c r="B74" i="4"/>
  <c r="B73" i="4"/>
  <c r="L72" i="4"/>
  <c r="K72" i="4"/>
  <c r="J72" i="4"/>
  <c r="I72" i="4"/>
  <c r="H72" i="4"/>
  <c r="G72" i="4"/>
  <c r="F72" i="4"/>
  <c r="E72" i="4"/>
  <c r="D72" i="4"/>
  <c r="C72" i="4"/>
  <c r="B71" i="4"/>
  <c r="B70" i="4"/>
  <c r="B69" i="4"/>
  <c r="L68" i="4"/>
  <c r="K68" i="4"/>
  <c r="J68" i="4"/>
  <c r="I68" i="4"/>
  <c r="H68" i="4"/>
  <c r="G68" i="4"/>
  <c r="F68" i="4"/>
  <c r="E68" i="4"/>
  <c r="D68" i="4"/>
  <c r="C68" i="4"/>
  <c r="B67" i="4"/>
  <c r="B66" i="4"/>
  <c r="B65" i="4"/>
  <c r="L64" i="4"/>
  <c r="K64" i="4"/>
  <c r="J64" i="4"/>
  <c r="I64" i="4"/>
  <c r="H64" i="4"/>
  <c r="G64" i="4"/>
  <c r="F64" i="4"/>
  <c r="E64" i="4"/>
  <c r="D64" i="4"/>
  <c r="C64" i="4"/>
  <c r="B63" i="4"/>
  <c r="B62" i="4"/>
  <c r="B61" i="4"/>
  <c r="L60" i="4"/>
  <c r="K60" i="4"/>
  <c r="J60" i="4"/>
  <c r="I60" i="4"/>
  <c r="H60" i="4"/>
  <c r="G60" i="4"/>
  <c r="F60" i="4"/>
  <c r="E60" i="4"/>
  <c r="D60" i="4"/>
  <c r="C60" i="4"/>
  <c r="B59" i="4"/>
  <c r="B58" i="4" s="1"/>
  <c r="L58" i="4"/>
  <c r="L57" i="4" s="1"/>
  <c r="K58" i="4"/>
  <c r="J58" i="4"/>
  <c r="I58" i="4"/>
  <c r="H58" i="4"/>
  <c r="G58" i="4"/>
  <c r="F58" i="4"/>
  <c r="E58" i="4"/>
  <c r="D58" i="4"/>
  <c r="C58" i="4"/>
  <c r="I56" i="4"/>
  <c r="H56" i="4"/>
  <c r="G56" i="4"/>
  <c r="F56" i="4"/>
  <c r="E56" i="4"/>
  <c r="D56" i="4"/>
  <c r="C56" i="4"/>
  <c r="B55" i="4"/>
  <c r="B54" i="4"/>
  <c r="B53" i="4"/>
  <c r="L52" i="4"/>
  <c r="K52" i="4"/>
  <c r="J52" i="4"/>
  <c r="I52" i="4"/>
  <c r="H52" i="4"/>
  <c r="G52" i="4"/>
  <c r="F52" i="4"/>
  <c r="E52" i="4"/>
  <c r="D52" i="4"/>
  <c r="C52" i="4"/>
  <c r="B51" i="4"/>
  <c r="B50" i="4" s="1"/>
  <c r="L50" i="4"/>
  <c r="K50" i="4"/>
  <c r="J50" i="4"/>
  <c r="I50" i="4"/>
  <c r="H50" i="4"/>
  <c r="G50" i="4"/>
  <c r="F50" i="4"/>
  <c r="E50" i="4"/>
  <c r="D50" i="4"/>
  <c r="C50" i="4"/>
  <c r="B49" i="4"/>
  <c r="B48" i="4"/>
  <c r="B47" i="4"/>
  <c r="L46" i="4"/>
  <c r="K46" i="4"/>
  <c r="J46" i="4"/>
  <c r="I46" i="4"/>
  <c r="H46" i="4"/>
  <c r="G46" i="4"/>
  <c r="F46" i="4"/>
  <c r="E46" i="4"/>
  <c r="D46" i="4"/>
  <c r="C46" i="4"/>
  <c r="B45" i="4"/>
  <c r="B44" i="4"/>
  <c r="B43" i="4"/>
  <c r="B42" i="4"/>
  <c r="L41" i="4"/>
  <c r="K41" i="4"/>
  <c r="J41" i="4"/>
  <c r="I41" i="4"/>
  <c r="H41" i="4"/>
  <c r="G41" i="4"/>
  <c r="F41" i="4"/>
  <c r="E41" i="4"/>
  <c r="D41" i="4"/>
  <c r="C41" i="4"/>
  <c r="B40" i="4"/>
  <c r="B39" i="4"/>
  <c r="B38" i="4"/>
  <c r="L37" i="4"/>
  <c r="K37" i="4"/>
  <c r="J37" i="4"/>
  <c r="I37" i="4"/>
  <c r="H37" i="4"/>
  <c r="G37" i="4"/>
  <c r="F37" i="4"/>
  <c r="E37" i="4"/>
  <c r="D37" i="4"/>
  <c r="C37" i="4"/>
  <c r="B36" i="4"/>
  <c r="B35" i="4"/>
  <c r="B34" i="4"/>
  <c r="L33" i="4"/>
  <c r="K33" i="4"/>
  <c r="J33" i="4"/>
  <c r="I33" i="4"/>
  <c r="H33" i="4"/>
  <c r="G33" i="4"/>
  <c r="F33" i="4"/>
  <c r="E33" i="4"/>
  <c r="D33" i="4"/>
  <c r="C33" i="4"/>
  <c r="B32" i="4"/>
  <c r="B31" i="4"/>
  <c r="B30" i="4"/>
  <c r="B29" i="4"/>
  <c r="L28" i="4"/>
  <c r="K28" i="4"/>
  <c r="J28" i="4"/>
  <c r="I28" i="4"/>
  <c r="H28" i="4"/>
  <c r="G28" i="4"/>
  <c r="F28" i="4"/>
  <c r="E28" i="4"/>
  <c r="D28" i="4"/>
  <c r="C28" i="4"/>
  <c r="B27" i="4"/>
  <c r="B26" i="4"/>
  <c r="B25" i="4"/>
  <c r="B24" i="4"/>
  <c r="L23" i="4"/>
  <c r="K23" i="4"/>
  <c r="J23" i="4"/>
  <c r="I23" i="4"/>
  <c r="H23" i="4"/>
  <c r="G23" i="4"/>
  <c r="F23" i="4"/>
  <c r="E23" i="4"/>
  <c r="D23" i="4"/>
  <c r="C23" i="4"/>
  <c r="B22" i="4"/>
  <c r="B21" i="4"/>
  <c r="B20" i="4"/>
  <c r="B19" i="4"/>
  <c r="B18" i="4"/>
  <c r="L17" i="4"/>
  <c r="K17" i="4"/>
  <c r="J17" i="4"/>
  <c r="I17" i="4"/>
  <c r="H17" i="4"/>
  <c r="G17" i="4"/>
  <c r="F17" i="4"/>
  <c r="E17" i="4"/>
  <c r="D17" i="4"/>
  <c r="C17" i="4"/>
  <c r="B16" i="4"/>
  <c r="B15" i="4"/>
  <c r="B14" i="4"/>
  <c r="L13" i="4"/>
  <c r="K13" i="4"/>
  <c r="J13" i="4"/>
  <c r="I13" i="4"/>
  <c r="H13" i="4"/>
  <c r="G13" i="4"/>
  <c r="F13" i="4"/>
  <c r="E13" i="4"/>
  <c r="D13" i="4"/>
  <c r="C13" i="4"/>
  <c r="B12" i="4"/>
  <c r="B11" i="4"/>
  <c r="B10" i="4"/>
  <c r="B9" i="4"/>
  <c r="L8" i="4"/>
  <c r="K8" i="4"/>
  <c r="J8" i="4"/>
  <c r="I8" i="4"/>
  <c r="H8" i="4"/>
  <c r="G8" i="4"/>
  <c r="F8" i="4"/>
  <c r="E8" i="4"/>
  <c r="D8" i="4"/>
  <c r="C8" i="4"/>
  <c r="C286" i="3"/>
  <c r="H286" i="3" s="1"/>
  <c r="I286" i="3" s="1"/>
  <c r="G285" i="3"/>
  <c r="F285" i="3"/>
  <c r="E285" i="3"/>
  <c r="D285" i="3"/>
  <c r="B285" i="3"/>
  <c r="C284" i="3"/>
  <c r="H284" i="3" s="1"/>
  <c r="I284" i="3" s="1"/>
  <c r="G283" i="3"/>
  <c r="F283" i="3"/>
  <c r="E283" i="3"/>
  <c r="D283" i="3"/>
  <c r="B283" i="3"/>
  <c r="F280" i="3"/>
  <c r="E280" i="3"/>
  <c r="D280" i="3"/>
  <c r="B280" i="3"/>
  <c r="C278" i="3"/>
  <c r="H278" i="3" s="1"/>
  <c r="I278" i="3" s="1"/>
  <c r="C277" i="3"/>
  <c r="H277" i="3" s="1"/>
  <c r="I277" i="3" s="1"/>
  <c r="C276" i="3"/>
  <c r="H276" i="3" s="1"/>
  <c r="I276" i="3" s="1"/>
  <c r="C275" i="3"/>
  <c r="H275" i="3" s="1"/>
  <c r="I275" i="3" s="1"/>
  <c r="G274" i="3"/>
  <c r="G273" i="3" s="1"/>
  <c r="F274" i="3"/>
  <c r="F273" i="3" s="1"/>
  <c r="E274" i="3"/>
  <c r="E273" i="3" s="1"/>
  <c r="D274" i="3"/>
  <c r="D273" i="3" s="1"/>
  <c r="B274" i="3"/>
  <c r="B273" i="3" s="1"/>
  <c r="C272" i="3"/>
  <c r="H272" i="3" s="1"/>
  <c r="I272" i="3" s="1"/>
  <c r="G271" i="3"/>
  <c r="F271" i="3"/>
  <c r="E271" i="3"/>
  <c r="D271" i="3"/>
  <c r="B271" i="3"/>
  <c r="C266" i="3"/>
  <c r="H266" i="3" s="1"/>
  <c r="I266" i="3" s="1"/>
  <c r="G265" i="3"/>
  <c r="F265" i="3"/>
  <c r="E265" i="3"/>
  <c r="D265" i="3"/>
  <c r="B265" i="3"/>
  <c r="C263" i="3"/>
  <c r="H263" i="3" s="1"/>
  <c r="I263" i="3" s="1"/>
  <c r="C262" i="3"/>
  <c r="H262" i="3" s="1"/>
  <c r="I262" i="3" s="1"/>
  <c r="C261" i="3"/>
  <c r="H261" i="3" s="1"/>
  <c r="I261" i="3" s="1"/>
  <c r="G260" i="3"/>
  <c r="F260" i="3"/>
  <c r="E260" i="3"/>
  <c r="D260" i="3"/>
  <c r="B260" i="3"/>
  <c r="C258" i="3"/>
  <c r="H258" i="3" s="1"/>
  <c r="I258" i="3" s="1"/>
  <c r="C257" i="3"/>
  <c r="H257" i="3" s="1"/>
  <c r="I257" i="3" s="1"/>
  <c r="C256" i="3"/>
  <c r="C253" i="3"/>
  <c r="H253" i="3" s="1"/>
  <c r="I253" i="3" s="1"/>
  <c r="C252" i="3"/>
  <c r="H252" i="3" s="1"/>
  <c r="I252" i="3" s="1"/>
  <c r="G251" i="3"/>
  <c r="F251" i="3"/>
  <c r="E251" i="3"/>
  <c r="D251" i="3"/>
  <c r="B251" i="3"/>
  <c r="C250" i="3"/>
  <c r="H250" i="3" s="1"/>
  <c r="I250" i="3" s="1"/>
  <c r="C249" i="3"/>
  <c r="H249" i="3" s="1"/>
  <c r="I249" i="3" s="1"/>
  <c r="C248" i="3"/>
  <c r="H248" i="3" s="1"/>
  <c r="I248" i="3" s="1"/>
  <c r="C247" i="3"/>
  <c r="H247" i="3" s="1"/>
  <c r="I247" i="3" s="1"/>
  <c r="C246" i="3"/>
  <c r="H246" i="3" s="1"/>
  <c r="I246" i="3" s="1"/>
  <c r="C245" i="3"/>
  <c r="H245" i="3" s="1"/>
  <c r="I245" i="3" s="1"/>
  <c r="C244" i="3"/>
  <c r="H244" i="3" s="1"/>
  <c r="I244" i="3" s="1"/>
  <c r="C243" i="3"/>
  <c r="H243" i="3" s="1"/>
  <c r="I243" i="3" s="1"/>
  <c r="G242" i="3"/>
  <c r="F242" i="3"/>
  <c r="E242" i="3"/>
  <c r="D242" i="3"/>
  <c r="B242" i="3"/>
  <c r="C240" i="3"/>
  <c r="H240" i="3" s="1"/>
  <c r="I240" i="3" s="1"/>
  <c r="G239" i="3"/>
  <c r="F239" i="3"/>
  <c r="E239" i="3"/>
  <c r="D239" i="3"/>
  <c r="B239" i="3"/>
  <c r="C238" i="3"/>
  <c r="H238" i="3" s="1"/>
  <c r="I238" i="3" s="1"/>
  <c r="G237" i="3"/>
  <c r="F237" i="3"/>
  <c r="E237" i="3"/>
  <c r="D237" i="3"/>
  <c r="B237" i="3"/>
  <c r="C236" i="3"/>
  <c r="H236" i="3" s="1"/>
  <c r="I236" i="3" s="1"/>
  <c r="C235" i="3"/>
  <c r="H235" i="3" s="1"/>
  <c r="I235" i="3" s="1"/>
  <c r="C234" i="3"/>
  <c r="H234" i="3" s="1"/>
  <c r="I234" i="3" s="1"/>
  <c r="C233" i="3"/>
  <c r="H233" i="3" s="1"/>
  <c r="I233" i="3" s="1"/>
  <c r="C232" i="3"/>
  <c r="H232" i="3" s="1"/>
  <c r="I232" i="3" s="1"/>
  <c r="G231" i="3"/>
  <c r="F231" i="3"/>
  <c r="E231" i="3"/>
  <c r="D231" i="3"/>
  <c r="B231" i="3"/>
  <c r="C229" i="3"/>
  <c r="H229" i="3" s="1"/>
  <c r="I229" i="3" s="1"/>
  <c r="C228" i="3"/>
  <c r="H228" i="3" s="1"/>
  <c r="I228" i="3" s="1"/>
  <c r="G227" i="3"/>
  <c r="F227" i="3"/>
  <c r="E227" i="3"/>
  <c r="D227" i="3"/>
  <c r="B227" i="3"/>
  <c r="C226" i="3"/>
  <c r="H226" i="3" s="1"/>
  <c r="I226" i="3" s="1"/>
  <c r="G225" i="3"/>
  <c r="F225" i="3"/>
  <c r="E225" i="3"/>
  <c r="D225" i="3"/>
  <c r="B225" i="3"/>
  <c r="C221" i="3"/>
  <c r="H221" i="3" s="1"/>
  <c r="I221" i="3" s="1"/>
  <c r="G220" i="3"/>
  <c r="F220" i="3"/>
  <c r="E220" i="3"/>
  <c r="D220" i="3"/>
  <c r="B220" i="3"/>
  <c r="C219" i="3"/>
  <c r="H219" i="3" s="1"/>
  <c r="I219" i="3" s="1"/>
  <c r="G218" i="3"/>
  <c r="F218" i="3"/>
  <c r="E218" i="3"/>
  <c r="D218" i="3"/>
  <c r="B218" i="3"/>
  <c r="C217" i="3"/>
  <c r="H217" i="3" s="1"/>
  <c r="I217" i="3" s="1"/>
  <c r="C216" i="3"/>
  <c r="H216" i="3" s="1"/>
  <c r="I216" i="3" s="1"/>
  <c r="G215" i="3"/>
  <c r="F215" i="3"/>
  <c r="E215" i="3"/>
  <c r="D215" i="3"/>
  <c r="B215" i="3"/>
  <c r="C214" i="3"/>
  <c r="H214" i="3" s="1"/>
  <c r="I214" i="3" s="1"/>
  <c r="C212" i="3"/>
  <c r="H212" i="3" s="1"/>
  <c r="I212" i="3" s="1"/>
  <c r="C211" i="3"/>
  <c r="H211" i="3" s="1"/>
  <c r="I211" i="3" s="1"/>
  <c r="C210" i="3"/>
  <c r="H210" i="3" s="1"/>
  <c r="I210" i="3" s="1"/>
  <c r="G209" i="3"/>
  <c r="F209" i="3"/>
  <c r="E209" i="3"/>
  <c r="D209" i="3"/>
  <c r="B209" i="3"/>
  <c r="C208" i="3"/>
  <c r="H208" i="3" s="1"/>
  <c r="I208" i="3" s="1"/>
  <c r="G207" i="3"/>
  <c r="F207" i="3"/>
  <c r="E207" i="3"/>
  <c r="D207" i="3"/>
  <c r="B207" i="3"/>
  <c r="C206" i="3"/>
  <c r="H206" i="3" s="1"/>
  <c r="I206" i="3" s="1"/>
  <c r="C205" i="3"/>
  <c r="H205" i="3" s="1"/>
  <c r="I205" i="3" s="1"/>
  <c r="C204" i="3"/>
  <c r="H204" i="3" s="1"/>
  <c r="I204" i="3" s="1"/>
  <c r="G203" i="3"/>
  <c r="F203" i="3"/>
  <c r="E203" i="3"/>
  <c r="D203" i="3"/>
  <c r="B203" i="3"/>
  <c r="C199" i="3"/>
  <c r="H199" i="3" s="1"/>
  <c r="I199" i="3" s="1"/>
  <c r="C198" i="3"/>
  <c r="H198" i="3" s="1"/>
  <c r="I198" i="3" s="1"/>
  <c r="G197" i="3"/>
  <c r="F197" i="3"/>
  <c r="E197" i="3"/>
  <c r="D197" i="3"/>
  <c r="B197" i="3"/>
  <c r="C196" i="3"/>
  <c r="H196" i="3" s="1"/>
  <c r="I196" i="3" s="1"/>
  <c r="G195" i="3"/>
  <c r="F195" i="3"/>
  <c r="E195" i="3"/>
  <c r="D195" i="3"/>
  <c r="B195" i="3"/>
  <c r="C194" i="3"/>
  <c r="C191" i="3"/>
  <c r="H191" i="3" s="1"/>
  <c r="I191" i="3" s="1"/>
  <c r="G190" i="3"/>
  <c r="F190" i="3"/>
  <c r="E190" i="3"/>
  <c r="D190" i="3"/>
  <c r="B190" i="3"/>
  <c r="C189" i="3"/>
  <c r="H189" i="3" s="1"/>
  <c r="I189" i="3" s="1"/>
  <c r="G188" i="3"/>
  <c r="F188" i="3"/>
  <c r="E188" i="3"/>
  <c r="D188" i="3"/>
  <c r="B188" i="3"/>
  <c r="C187" i="3"/>
  <c r="H187" i="3" s="1"/>
  <c r="I187" i="3" s="1"/>
  <c r="C186" i="3"/>
  <c r="H186" i="3" s="1"/>
  <c r="I186" i="3" s="1"/>
  <c r="G185" i="3"/>
  <c r="F185" i="3"/>
  <c r="E185" i="3"/>
  <c r="D185" i="3"/>
  <c r="B185" i="3"/>
  <c r="C184" i="3"/>
  <c r="H184" i="3" s="1"/>
  <c r="I184" i="3" s="1"/>
  <c r="C183" i="3"/>
  <c r="H183" i="3" s="1"/>
  <c r="I183" i="3" s="1"/>
  <c r="C182" i="3"/>
  <c r="H182" i="3" s="1"/>
  <c r="I182" i="3" s="1"/>
  <c r="C181" i="3"/>
  <c r="H181" i="3" s="1"/>
  <c r="I181" i="3" s="1"/>
  <c r="G180" i="3"/>
  <c r="F180" i="3"/>
  <c r="E180" i="3"/>
  <c r="D180" i="3"/>
  <c r="B180" i="3"/>
  <c r="C179" i="3"/>
  <c r="H179" i="3" s="1"/>
  <c r="I179" i="3" s="1"/>
  <c r="C178" i="3"/>
  <c r="H178" i="3" s="1"/>
  <c r="I178" i="3" s="1"/>
  <c r="C177" i="3"/>
  <c r="H177" i="3" s="1"/>
  <c r="I177" i="3" s="1"/>
  <c r="G176" i="3"/>
  <c r="F176" i="3"/>
  <c r="E176" i="3"/>
  <c r="D176" i="3"/>
  <c r="B176" i="3"/>
  <c r="C175" i="3"/>
  <c r="H175" i="3" s="1"/>
  <c r="I175" i="3" s="1"/>
  <c r="C174" i="3"/>
  <c r="H174" i="3" s="1"/>
  <c r="I174" i="3" s="1"/>
  <c r="G173" i="3"/>
  <c r="F173" i="3"/>
  <c r="E173" i="3"/>
  <c r="D173" i="3"/>
  <c r="B173" i="3"/>
  <c r="C172" i="3"/>
  <c r="H172" i="3" s="1"/>
  <c r="I172" i="3" s="1"/>
  <c r="C171" i="3"/>
  <c r="H171" i="3" s="1"/>
  <c r="I171" i="3" s="1"/>
  <c r="C170" i="3"/>
  <c r="H170" i="3" s="1"/>
  <c r="I170" i="3" s="1"/>
  <c r="C169" i="3"/>
  <c r="H169" i="3" s="1"/>
  <c r="I169" i="3" s="1"/>
  <c r="G168" i="3"/>
  <c r="F168" i="3"/>
  <c r="E168" i="3"/>
  <c r="D168" i="3"/>
  <c r="B168" i="3"/>
  <c r="C167" i="3"/>
  <c r="H167" i="3" s="1"/>
  <c r="I167" i="3" s="1"/>
  <c r="D166" i="3"/>
  <c r="C165" i="3"/>
  <c r="H165" i="3" s="1"/>
  <c r="I165" i="3" s="1"/>
  <c r="C164" i="3"/>
  <c r="H164" i="3" s="1"/>
  <c r="I164" i="3" s="1"/>
  <c r="C163" i="3"/>
  <c r="H163" i="3" s="1"/>
  <c r="I163" i="3" s="1"/>
  <c r="C162" i="3"/>
  <c r="H162" i="3" s="1"/>
  <c r="I162" i="3" s="1"/>
  <c r="C161" i="3"/>
  <c r="H161" i="3" s="1"/>
  <c r="I161" i="3" s="1"/>
  <c r="C160" i="3"/>
  <c r="H160" i="3" s="1"/>
  <c r="I160" i="3" s="1"/>
  <c r="C159" i="3"/>
  <c r="H159" i="3" s="1"/>
  <c r="I159" i="3" s="1"/>
  <c r="G158" i="3"/>
  <c r="F158" i="3"/>
  <c r="E158" i="3"/>
  <c r="D158" i="3"/>
  <c r="B158" i="3"/>
  <c r="C157" i="3"/>
  <c r="H157" i="3" s="1"/>
  <c r="I157" i="3" s="1"/>
  <c r="C156" i="3"/>
  <c r="H156" i="3" s="1"/>
  <c r="I156" i="3" s="1"/>
  <c r="C155" i="3"/>
  <c r="H155" i="3" s="1"/>
  <c r="I155" i="3" s="1"/>
  <c r="C154" i="3"/>
  <c r="H154" i="3" s="1"/>
  <c r="I154" i="3" s="1"/>
  <c r="G153" i="3"/>
  <c r="F153" i="3"/>
  <c r="E153" i="3"/>
  <c r="D153" i="3"/>
  <c r="B153" i="3"/>
  <c r="C152" i="3"/>
  <c r="H152" i="3" s="1"/>
  <c r="I152" i="3" s="1"/>
  <c r="C151" i="3"/>
  <c r="H151" i="3" s="1"/>
  <c r="I151" i="3" s="1"/>
  <c r="C150" i="3"/>
  <c r="H150" i="3" s="1"/>
  <c r="I150" i="3" s="1"/>
  <c r="C149" i="3"/>
  <c r="H149" i="3" s="1"/>
  <c r="I149" i="3" s="1"/>
  <c r="C148" i="3"/>
  <c r="H148" i="3" s="1"/>
  <c r="I148" i="3" s="1"/>
  <c r="C147" i="3"/>
  <c r="H147" i="3" s="1"/>
  <c r="I147" i="3" s="1"/>
  <c r="G146" i="3"/>
  <c r="F146" i="3"/>
  <c r="E146" i="3"/>
  <c r="E145" i="3" s="1"/>
  <c r="D146" i="3"/>
  <c r="B146" i="3"/>
  <c r="C144" i="3"/>
  <c r="H144" i="3" s="1"/>
  <c r="I144" i="3" s="1"/>
  <c r="G143" i="3"/>
  <c r="F143" i="3"/>
  <c r="E143" i="3"/>
  <c r="D143" i="3"/>
  <c r="B143" i="3"/>
  <c r="C142" i="3"/>
  <c r="H142" i="3" s="1"/>
  <c r="I142" i="3" s="1"/>
  <c r="G141" i="3"/>
  <c r="F141" i="3"/>
  <c r="E141" i="3"/>
  <c r="D141" i="3"/>
  <c r="B141" i="3"/>
  <c r="C140" i="3"/>
  <c r="H140" i="3" s="1"/>
  <c r="I140" i="3" s="1"/>
  <c r="C139" i="3"/>
  <c r="H139" i="3" s="1"/>
  <c r="I139" i="3" s="1"/>
  <c r="G138" i="3"/>
  <c r="F138" i="3"/>
  <c r="E138" i="3"/>
  <c r="D138" i="3"/>
  <c r="B138" i="3"/>
  <c r="C137" i="3"/>
  <c r="H137" i="3" s="1"/>
  <c r="I137" i="3" s="1"/>
  <c r="C136" i="3"/>
  <c r="H136" i="3" s="1"/>
  <c r="I136" i="3" s="1"/>
  <c r="C135" i="3"/>
  <c r="H135" i="3" s="1"/>
  <c r="I135" i="3" s="1"/>
  <c r="C134" i="3"/>
  <c r="H134" i="3" s="1"/>
  <c r="I134" i="3" s="1"/>
  <c r="C133" i="3"/>
  <c r="H133" i="3" s="1"/>
  <c r="I133" i="3" s="1"/>
  <c r="C132" i="3"/>
  <c r="H132" i="3" s="1"/>
  <c r="I132" i="3" s="1"/>
  <c r="G131" i="3"/>
  <c r="F131" i="3"/>
  <c r="E131" i="3"/>
  <c r="D131" i="3"/>
  <c r="B131" i="3"/>
  <c r="C129" i="3"/>
  <c r="H129" i="3" s="1"/>
  <c r="I129" i="3" s="1"/>
  <c r="G128" i="3"/>
  <c r="F128" i="3"/>
  <c r="E128" i="3"/>
  <c r="D128" i="3"/>
  <c r="B128" i="3"/>
  <c r="C127" i="3"/>
  <c r="H127" i="3" s="1"/>
  <c r="I127" i="3" s="1"/>
  <c r="C126" i="3"/>
  <c r="H126" i="3" s="1"/>
  <c r="I126" i="3" s="1"/>
  <c r="G125" i="3"/>
  <c r="F125" i="3"/>
  <c r="E125" i="3"/>
  <c r="D125" i="3"/>
  <c r="B125" i="3"/>
  <c r="C124" i="3"/>
  <c r="H124" i="3" s="1"/>
  <c r="I124" i="3" s="1"/>
  <c r="G123" i="3"/>
  <c r="F123" i="3"/>
  <c r="E123" i="3"/>
  <c r="D123" i="3"/>
  <c r="B123" i="3"/>
  <c r="C122" i="3"/>
  <c r="H122" i="3" s="1"/>
  <c r="I122" i="3" s="1"/>
  <c r="C121" i="3"/>
  <c r="H121" i="3" s="1"/>
  <c r="I121" i="3" s="1"/>
  <c r="G120" i="3"/>
  <c r="F120" i="3"/>
  <c r="E120" i="3"/>
  <c r="D120" i="3"/>
  <c r="B120" i="3"/>
  <c r="C118" i="3"/>
  <c r="H118" i="3" s="1"/>
  <c r="I118" i="3" s="1"/>
  <c r="G117" i="3"/>
  <c r="F117" i="3"/>
  <c r="E117" i="3"/>
  <c r="D117" i="3"/>
  <c r="B117" i="3"/>
  <c r="C116" i="3"/>
  <c r="H116" i="3" s="1"/>
  <c r="I116" i="3" s="1"/>
  <c r="C115" i="3"/>
  <c r="H115" i="3" s="1"/>
  <c r="I115" i="3" s="1"/>
  <c r="G114" i="3"/>
  <c r="F114" i="3"/>
  <c r="E114" i="3"/>
  <c r="D114" i="3"/>
  <c r="B114" i="3"/>
  <c r="C113" i="3"/>
  <c r="H113" i="3" s="1"/>
  <c r="I113" i="3" s="1"/>
  <c r="G112" i="3"/>
  <c r="F112" i="3"/>
  <c r="E112" i="3"/>
  <c r="D112" i="3"/>
  <c r="B112" i="3"/>
  <c r="C111" i="3"/>
  <c r="H111" i="3" s="1"/>
  <c r="I111" i="3" s="1"/>
  <c r="G110" i="3"/>
  <c r="F110" i="3"/>
  <c r="E110" i="3"/>
  <c r="D110" i="3"/>
  <c r="B110" i="3"/>
  <c r="C109" i="3"/>
  <c r="H109" i="3" s="1"/>
  <c r="I109" i="3" s="1"/>
  <c r="G108" i="3"/>
  <c r="F108" i="3"/>
  <c r="E108" i="3"/>
  <c r="D108" i="3"/>
  <c r="B108" i="3"/>
  <c r="C107" i="3"/>
  <c r="H107" i="3" s="1"/>
  <c r="I107" i="3" s="1"/>
  <c r="C106" i="3"/>
  <c r="H106" i="3" s="1"/>
  <c r="I106" i="3" s="1"/>
  <c r="C105" i="3"/>
  <c r="H105" i="3" s="1"/>
  <c r="I105" i="3" s="1"/>
  <c r="C104" i="3"/>
  <c r="H104" i="3" s="1"/>
  <c r="I104" i="3" s="1"/>
  <c r="C103" i="3"/>
  <c r="H103" i="3" s="1"/>
  <c r="I103" i="3" s="1"/>
  <c r="G102" i="3"/>
  <c r="F102" i="3"/>
  <c r="E102" i="3"/>
  <c r="D102" i="3"/>
  <c r="B102" i="3"/>
  <c r="C101" i="3"/>
  <c r="H101" i="3" s="1"/>
  <c r="I101" i="3" s="1"/>
  <c r="C100" i="3"/>
  <c r="H100" i="3" s="1"/>
  <c r="I100" i="3" s="1"/>
  <c r="G99" i="3"/>
  <c r="F99" i="3"/>
  <c r="E99" i="3"/>
  <c r="D99" i="3"/>
  <c r="B99" i="3"/>
  <c r="C97" i="3"/>
  <c r="H97" i="3" s="1"/>
  <c r="I97" i="3" s="1"/>
  <c r="G96" i="3"/>
  <c r="F96" i="3"/>
  <c r="E96" i="3"/>
  <c r="D96" i="3"/>
  <c r="B96" i="3"/>
  <c r="C95" i="3"/>
  <c r="H95" i="3" s="1"/>
  <c r="I95" i="3" s="1"/>
  <c r="C94" i="3"/>
  <c r="H94" i="3" s="1"/>
  <c r="I94" i="3" s="1"/>
  <c r="C93" i="3"/>
  <c r="H93" i="3" s="1"/>
  <c r="I93" i="3" s="1"/>
  <c r="C92" i="3"/>
  <c r="H92" i="3" s="1"/>
  <c r="I92" i="3" s="1"/>
  <c r="G91" i="3"/>
  <c r="F91" i="3"/>
  <c r="E91" i="3"/>
  <c r="D91" i="3"/>
  <c r="B91" i="3"/>
  <c r="C89" i="3"/>
  <c r="H89" i="3" s="1"/>
  <c r="I89" i="3" s="1"/>
  <c r="G88" i="3"/>
  <c r="F88" i="3"/>
  <c r="E88" i="3"/>
  <c r="D88" i="3"/>
  <c r="B88" i="3"/>
  <c r="C86" i="3"/>
  <c r="H86" i="3" s="1"/>
  <c r="I86" i="3" s="1"/>
  <c r="C85" i="3"/>
  <c r="H85" i="3" s="1"/>
  <c r="I85" i="3" s="1"/>
  <c r="G84" i="3"/>
  <c r="F84" i="3"/>
  <c r="E84" i="3"/>
  <c r="D84" i="3"/>
  <c r="B84" i="3"/>
  <c r="C83" i="3"/>
  <c r="H83" i="3" s="1"/>
  <c r="I83" i="3" s="1"/>
  <c r="C82" i="3"/>
  <c r="H82" i="3" s="1"/>
  <c r="I82" i="3" s="1"/>
  <c r="C81" i="3"/>
  <c r="H81" i="3" s="1"/>
  <c r="I81" i="3" s="1"/>
  <c r="G80" i="3"/>
  <c r="F80" i="3"/>
  <c r="E80" i="3"/>
  <c r="D80" i="3"/>
  <c r="B80" i="3"/>
  <c r="C79" i="3"/>
  <c r="H79" i="3" s="1"/>
  <c r="I79" i="3" s="1"/>
  <c r="C78" i="3"/>
  <c r="H78" i="3" s="1"/>
  <c r="I78" i="3" s="1"/>
  <c r="C77" i="3"/>
  <c r="H77" i="3" s="1"/>
  <c r="I77" i="3" s="1"/>
  <c r="C76" i="3"/>
  <c r="H76" i="3" s="1"/>
  <c r="I76" i="3" s="1"/>
  <c r="G75" i="3"/>
  <c r="F75" i="3"/>
  <c r="E75" i="3"/>
  <c r="D75" i="3"/>
  <c r="B75" i="3"/>
  <c r="C74" i="3"/>
  <c r="H74" i="3" s="1"/>
  <c r="I74" i="3" s="1"/>
  <c r="C73" i="3"/>
  <c r="H73" i="3" s="1"/>
  <c r="I73" i="3" s="1"/>
  <c r="G72" i="3"/>
  <c r="F72" i="3"/>
  <c r="E72" i="3"/>
  <c r="D72" i="3"/>
  <c r="B72" i="3"/>
  <c r="C71" i="3"/>
  <c r="H71" i="3" s="1"/>
  <c r="I71" i="3" s="1"/>
  <c r="C70" i="3"/>
  <c r="H70" i="3" s="1"/>
  <c r="I70" i="3" s="1"/>
  <c r="C69" i="3"/>
  <c r="H69" i="3" s="1"/>
  <c r="I69" i="3" s="1"/>
  <c r="G68" i="3"/>
  <c r="F68" i="3"/>
  <c r="E68" i="3"/>
  <c r="D68" i="3"/>
  <c r="B68" i="3"/>
  <c r="C67" i="3"/>
  <c r="H67" i="3" s="1"/>
  <c r="I67" i="3" s="1"/>
  <c r="C66" i="3"/>
  <c r="H66" i="3" s="1"/>
  <c r="I66" i="3" s="1"/>
  <c r="C65" i="3"/>
  <c r="H65" i="3" s="1"/>
  <c r="I65" i="3" s="1"/>
  <c r="G64" i="3"/>
  <c r="F64" i="3"/>
  <c r="E64" i="3"/>
  <c r="D64" i="3"/>
  <c r="B64" i="3"/>
  <c r="C63" i="3"/>
  <c r="H63" i="3" s="1"/>
  <c r="I63" i="3" s="1"/>
  <c r="C62" i="3"/>
  <c r="H62" i="3" s="1"/>
  <c r="I62" i="3" s="1"/>
  <c r="C61" i="3"/>
  <c r="H61" i="3" s="1"/>
  <c r="I61" i="3" s="1"/>
  <c r="G60" i="3"/>
  <c r="F60" i="3"/>
  <c r="E60" i="3"/>
  <c r="D60" i="3"/>
  <c r="B60" i="3"/>
  <c r="C59" i="3"/>
  <c r="H59" i="3" s="1"/>
  <c r="I59" i="3" s="1"/>
  <c r="G58" i="3"/>
  <c r="F58" i="3"/>
  <c r="E58" i="3"/>
  <c r="D58" i="3"/>
  <c r="B58" i="3"/>
  <c r="C57" i="3"/>
  <c r="H57" i="3" s="1"/>
  <c r="I57" i="3" s="1"/>
  <c r="G56" i="3"/>
  <c r="F56" i="3"/>
  <c r="E56" i="3"/>
  <c r="D56" i="3"/>
  <c r="B56" i="3"/>
  <c r="C55" i="3"/>
  <c r="H55" i="3" s="1"/>
  <c r="I55" i="3" s="1"/>
  <c r="C54" i="3"/>
  <c r="H54" i="3" s="1"/>
  <c r="I54" i="3" s="1"/>
  <c r="C53" i="3"/>
  <c r="H53" i="3" s="1"/>
  <c r="I53" i="3" s="1"/>
  <c r="G52" i="3"/>
  <c r="F52" i="3"/>
  <c r="E52" i="3"/>
  <c r="D52" i="3"/>
  <c r="B52" i="3"/>
  <c r="C51" i="3"/>
  <c r="H51" i="3" s="1"/>
  <c r="I51" i="3" s="1"/>
  <c r="G50" i="3"/>
  <c r="F50" i="3"/>
  <c r="E50" i="3"/>
  <c r="D50" i="3"/>
  <c r="B50" i="3"/>
  <c r="C49" i="3"/>
  <c r="H49" i="3" s="1"/>
  <c r="I49" i="3" s="1"/>
  <c r="C48" i="3"/>
  <c r="H48" i="3" s="1"/>
  <c r="I48" i="3" s="1"/>
  <c r="C47" i="3"/>
  <c r="H47" i="3" s="1"/>
  <c r="I47" i="3" s="1"/>
  <c r="G46" i="3"/>
  <c r="F46" i="3"/>
  <c r="E46" i="3"/>
  <c r="D46" i="3"/>
  <c r="B46" i="3"/>
  <c r="C45" i="3"/>
  <c r="H45" i="3" s="1"/>
  <c r="I45" i="3" s="1"/>
  <c r="C44" i="3"/>
  <c r="H44" i="3" s="1"/>
  <c r="I44" i="3" s="1"/>
  <c r="C43" i="3"/>
  <c r="H43" i="3" s="1"/>
  <c r="I43" i="3" s="1"/>
  <c r="C42" i="3"/>
  <c r="H42" i="3" s="1"/>
  <c r="I42" i="3" s="1"/>
  <c r="G41" i="3"/>
  <c r="F41" i="3"/>
  <c r="E41" i="3"/>
  <c r="D41" i="3"/>
  <c r="B41" i="3"/>
  <c r="C40" i="3"/>
  <c r="H40" i="3" s="1"/>
  <c r="I40" i="3" s="1"/>
  <c r="C39" i="3"/>
  <c r="H39" i="3" s="1"/>
  <c r="I39" i="3" s="1"/>
  <c r="C38" i="3"/>
  <c r="H38" i="3" s="1"/>
  <c r="I38" i="3" s="1"/>
  <c r="G37" i="3"/>
  <c r="F37" i="3"/>
  <c r="E37" i="3"/>
  <c r="D37" i="3"/>
  <c r="B37" i="3"/>
  <c r="C36" i="3"/>
  <c r="H36" i="3" s="1"/>
  <c r="I36" i="3" s="1"/>
  <c r="C35" i="3"/>
  <c r="H35" i="3" s="1"/>
  <c r="I35" i="3" s="1"/>
  <c r="C34" i="3"/>
  <c r="H34" i="3" s="1"/>
  <c r="I34" i="3" s="1"/>
  <c r="G33" i="3"/>
  <c r="F33" i="3"/>
  <c r="E33" i="3"/>
  <c r="D33" i="3"/>
  <c r="B33" i="3"/>
  <c r="C32" i="3"/>
  <c r="H32" i="3" s="1"/>
  <c r="I32" i="3" s="1"/>
  <c r="C31" i="3"/>
  <c r="H31" i="3" s="1"/>
  <c r="I31" i="3" s="1"/>
  <c r="C30" i="3"/>
  <c r="H30" i="3" s="1"/>
  <c r="I30" i="3" s="1"/>
  <c r="C29" i="3"/>
  <c r="H29" i="3" s="1"/>
  <c r="I29" i="3" s="1"/>
  <c r="G28" i="3"/>
  <c r="F28" i="3"/>
  <c r="E28" i="3"/>
  <c r="D28" i="3"/>
  <c r="B28" i="3"/>
  <c r="C27" i="3"/>
  <c r="H27" i="3" s="1"/>
  <c r="I27" i="3" s="1"/>
  <c r="C26" i="3"/>
  <c r="H26" i="3" s="1"/>
  <c r="I26" i="3" s="1"/>
  <c r="C25" i="3"/>
  <c r="H25" i="3" s="1"/>
  <c r="I25" i="3" s="1"/>
  <c r="C24" i="3"/>
  <c r="H24" i="3" s="1"/>
  <c r="I24" i="3" s="1"/>
  <c r="G23" i="3"/>
  <c r="F23" i="3"/>
  <c r="E23" i="3"/>
  <c r="D23" i="3"/>
  <c r="B23" i="3"/>
  <c r="C22" i="3"/>
  <c r="H22" i="3" s="1"/>
  <c r="I22" i="3" s="1"/>
  <c r="C21" i="3"/>
  <c r="H21" i="3" s="1"/>
  <c r="I21" i="3" s="1"/>
  <c r="C20" i="3"/>
  <c r="H20" i="3" s="1"/>
  <c r="I20" i="3" s="1"/>
  <c r="C19" i="3"/>
  <c r="H19" i="3" s="1"/>
  <c r="I19" i="3" s="1"/>
  <c r="C18" i="3"/>
  <c r="H18" i="3" s="1"/>
  <c r="I18" i="3" s="1"/>
  <c r="G17" i="3"/>
  <c r="F17" i="3"/>
  <c r="E17" i="3"/>
  <c r="D17" i="3"/>
  <c r="B17" i="3"/>
  <c r="C16" i="3"/>
  <c r="H16" i="3" s="1"/>
  <c r="I16" i="3" s="1"/>
  <c r="C15" i="3"/>
  <c r="H15" i="3" s="1"/>
  <c r="I15" i="3" s="1"/>
  <c r="C14" i="3"/>
  <c r="H14" i="3" s="1"/>
  <c r="I14" i="3" s="1"/>
  <c r="G13" i="3"/>
  <c r="F13" i="3"/>
  <c r="E13" i="3"/>
  <c r="D13" i="3"/>
  <c r="B13" i="3"/>
  <c r="C12" i="3"/>
  <c r="H12" i="3" s="1"/>
  <c r="I12" i="3" s="1"/>
  <c r="C11" i="3"/>
  <c r="H11" i="3" s="1"/>
  <c r="I11" i="3" s="1"/>
  <c r="C10" i="3"/>
  <c r="H10" i="3" s="1"/>
  <c r="I10" i="3" s="1"/>
  <c r="C9" i="3"/>
  <c r="H9" i="3" s="1"/>
  <c r="I9" i="3" s="1"/>
  <c r="G8" i="3"/>
  <c r="F8" i="3"/>
  <c r="E8" i="3"/>
  <c r="D8" i="3"/>
  <c r="B8" i="3"/>
  <c r="E9" i="1"/>
  <c r="E7" i="1"/>
  <c r="B7" i="1"/>
  <c r="B16" i="1" s="1"/>
  <c r="E6" i="1"/>
  <c r="B145" i="3" l="1"/>
  <c r="G145" i="3"/>
  <c r="F145" i="3"/>
  <c r="D145" i="3"/>
  <c r="D202" i="3"/>
  <c r="H256" i="3"/>
  <c r="I256" i="3" s="1"/>
  <c r="C254" i="3"/>
  <c r="E202" i="3"/>
  <c r="F202" i="3"/>
  <c r="G202" i="3"/>
  <c r="B202" i="3"/>
  <c r="H194" i="3"/>
  <c r="I194" i="3" s="1"/>
  <c r="C192" i="3"/>
  <c r="H192" i="3" s="1"/>
  <c r="I192" i="3" s="1"/>
  <c r="E5" i="1"/>
  <c r="D90" i="4"/>
  <c r="H90" i="4"/>
  <c r="L90" i="4"/>
  <c r="E90" i="4"/>
  <c r="I90" i="4"/>
  <c r="F90" i="4"/>
  <c r="J90" i="4"/>
  <c r="B90" i="3"/>
  <c r="G90" i="3"/>
  <c r="B7" i="3"/>
  <c r="G7" i="3"/>
  <c r="F90" i="3"/>
  <c r="E130" i="3"/>
  <c r="D90" i="3"/>
  <c r="E7" i="4"/>
  <c r="I7" i="4"/>
  <c r="D130" i="4"/>
  <c r="H130" i="4"/>
  <c r="D145" i="4"/>
  <c r="H145" i="4"/>
  <c r="L145" i="4"/>
  <c r="C199" i="4"/>
  <c r="G199" i="4"/>
  <c r="K199" i="4"/>
  <c r="F130" i="4"/>
  <c r="J130" i="4"/>
  <c r="F145" i="4"/>
  <c r="J145" i="4"/>
  <c r="E145" i="4"/>
  <c r="F7" i="4"/>
  <c r="C7" i="4"/>
  <c r="E130" i="4"/>
  <c r="I130" i="4"/>
  <c r="I145" i="4"/>
  <c r="D199" i="4"/>
  <c r="H199" i="4"/>
  <c r="L199" i="4"/>
  <c r="G7" i="4"/>
  <c r="E199" i="4"/>
  <c r="I199" i="4"/>
  <c r="D7" i="4"/>
  <c r="H7" i="4"/>
  <c r="C130" i="4"/>
  <c r="G130" i="4"/>
  <c r="K130" i="4"/>
  <c r="C145" i="4"/>
  <c r="G145" i="4"/>
  <c r="K145" i="4"/>
  <c r="F199" i="4"/>
  <c r="J199" i="4"/>
  <c r="L130" i="4"/>
  <c r="D7" i="3"/>
  <c r="E7" i="3"/>
  <c r="F7" i="3"/>
  <c r="E90" i="3"/>
  <c r="D130" i="3"/>
  <c r="F130" i="3"/>
  <c r="B130" i="3"/>
  <c r="G130" i="3"/>
  <c r="I62" i="8"/>
  <c r="F5" i="8"/>
  <c r="F62" i="8" s="1"/>
  <c r="E5" i="8"/>
  <c r="E48" i="10"/>
  <c r="L56" i="4"/>
  <c r="L7" i="4" s="1"/>
  <c r="G87" i="4"/>
  <c r="J57" i="4"/>
  <c r="J56" i="4" s="1"/>
  <c r="J7" i="4" s="1"/>
  <c r="D87" i="4"/>
  <c r="H87" i="4"/>
  <c r="L87" i="4"/>
  <c r="D218" i="4"/>
  <c r="H218" i="4"/>
  <c r="L218" i="4"/>
  <c r="F252" i="4"/>
  <c r="J252" i="4"/>
  <c r="K57" i="4"/>
  <c r="E87" i="4"/>
  <c r="I87" i="4"/>
  <c r="C252" i="4"/>
  <c r="G252" i="4"/>
  <c r="K252" i="4"/>
  <c r="F87" i="4"/>
  <c r="F218" i="4"/>
  <c r="J218" i="4"/>
  <c r="D252" i="4"/>
  <c r="H252" i="4"/>
  <c r="L252" i="4"/>
  <c r="B267" i="4"/>
  <c r="B266" i="4" s="1"/>
  <c r="C87" i="4"/>
  <c r="K87" i="4"/>
  <c r="G218" i="4"/>
  <c r="K218" i="4"/>
  <c r="E252" i="4"/>
  <c r="I252" i="4"/>
  <c r="B72" i="4"/>
  <c r="G280" i="3"/>
  <c r="G279" i="3" s="1"/>
  <c r="E282" i="3"/>
  <c r="C108" i="3"/>
  <c r="H108" i="3" s="1"/>
  <c r="I108" i="3" s="1"/>
  <c r="C128" i="3"/>
  <c r="H128" i="3" s="1"/>
  <c r="I128" i="3" s="1"/>
  <c r="C173" i="3"/>
  <c r="H173" i="3" s="1"/>
  <c r="I173" i="3" s="1"/>
  <c r="F87" i="3"/>
  <c r="C123" i="3"/>
  <c r="H123" i="3" s="1"/>
  <c r="I123" i="3" s="1"/>
  <c r="E87" i="3"/>
  <c r="C143" i="3"/>
  <c r="H143" i="3" s="1"/>
  <c r="I143" i="3" s="1"/>
  <c r="C195" i="3"/>
  <c r="H195" i="3" s="1"/>
  <c r="I195" i="3" s="1"/>
  <c r="G259" i="3"/>
  <c r="E264" i="3"/>
  <c r="B270" i="3"/>
  <c r="G270" i="3"/>
  <c r="B279" i="3"/>
  <c r="D259" i="3"/>
  <c r="F264" i="3"/>
  <c r="D270" i="3"/>
  <c r="D279" i="3"/>
  <c r="F282" i="3"/>
  <c r="B87" i="3"/>
  <c r="G87" i="3"/>
  <c r="F241" i="3"/>
  <c r="E259" i="3"/>
  <c r="B264" i="3"/>
  <c r="G264" i="3"/>
  <c r="E270" i="3"/>
  <c r="E279" i="3"/>
  <c r="B282" i="3"/>
  <c r="G282" i="3"/>
  <c r="C166" i="3"/>
  <c r="H166" i="3" s="1"/>
  <c r="I166" i="3" s="1"/>
  <c r="C188" i="3"/>
  <c r="H188" i="3" s="1"/>
  <c r="I188" i="3" s="1"/>
  <c r="D87" i="3"/>
  <c r="C88" i="3"/>
  <c r="H88" i="3" s="1"/>
  <c r="I88" i="3" s="1"/>
  <c r="C91" i="3"/>
  <c r="C112" i="3"/>
  <c r="H112" i="3" s="1"/>
  <c r="I112" i="3" s="1"/>
  <c r="C218" i="3"/>
  <c r="H218" i="3" s="1"/>
  <c r="I218" i="3" s="1"/>
  <c r="B241" i="3"/>
  <c r="F259" i="3"/>
  <c r="D264" i="3"/>
  <c r="F270" i="3"/>
  <c r="F279" i="3"/>
  <c r="D282" i="3"/>
  <c r="F235" i="4"/>
  <c r="B245" i="4"/>
  <c r="B64" i="4"/>
  <c r="B99" i="4"/>
  <c r="B125" i="4"/>
  <c r="B176" i="4"/>
  <c r="B192" i="4"/>
  <c r="J235" i="4"/>
  <c r="B221" i="4"/>
  <c r="B13" i="4"/>
  <c r="B37" i="4"/>
  <c r="B88" i="4"/>
  <c r="E98" i="4"/>
  <c r="H98" i="4"/>
  <c r="C119" i="4"/>
  <c r="K119" i="4"/>
  <c r="B120" i="4"/>
  <c r="B60" i="4"/>
  <c r="C235" i="4"/>
  <c r="G235" i="4"/>
  <c r="K235" i="4"/>
  <c r="B248" i="4"/>
  <c r="H119" i="4"/>
  <c r="B211" i="4"/>
  <c r="J224" i="4"/>
  <c r="D224" i="4"/>
  <c r="B33" i="4"/>
  <c r="B28" i="4"/>
  <c r="B46" i="4"/>
  <c r="B80" i="4"/>
  <c r="B91" i="4"/>
  <c r="B90" i="4" s="1"/>
  <c r="B102" i="4"/>
  <c r="B131" i="4"/>
  <c r="B180" i="4"/>
  <c r="E224" i="4"/>
  <c r="I224" i="4"/>
  <c r="H224" i="4"/>
  <c r="L224" i="4"/>
  <c r="G224" i="4"/>
  <c r="K224" i="4"/>
  <c r="B23" i="4"/>
  <c r="B41" i="4"/>
  <c r="B75" i="4"/>
  <c r="I98" i="4"/>
  <c r="D98" i="4"/>
  <c r="L98" i="4"/>
  <c r="B236" i="4"/>
  <c r="C218" i="4"/>
  <c r="B8" i="4"/>
  <c r="B52" i="4"/>
  <c r="B114" i="4"/>
  <c r="D119" i="4"/>
  <c r="L119" i="4"/>
  <c r="F119" i="4"/>
  <c r="J119" i="4"/>
  <c r="G119" i="4"/>
  <c r="B138" i="4"/>
  <c r="B146" i="4"/>
  <c r="B158" i="4"/>
  <c r="B185" i="4"/>
  <c r="B225" i="4"/>
  <c r="B84" i="4"/>
  <c r="F98" i="4"/>
  <c r="J98" i="4"/>
  <c r="B173" i="4"/>
  <c r="B200" i="4"/>
  <c r="C224" i="4"/>
  <c r="B253" i="4"/>
  <c r="B68" i="4"/>
  <c r="C98" i="4"/>
  <c r="G98" i="4"/>
  <c r="K98" i="4"/>
  <c r="E119" i="4"/>
  <c r="I119" i="4"/>
  <c r="B168" i="4"/>
  <c r="D235" i="4"/>
  <c r="H235" i="4"/>
  <c r="L235" i="4"/>
  <c r="B17" i="4"/>
  <c r="B153" i="4"/>
  <c r="B196" i="4"/>
  <c r="B206" i="4"/>
  <c r="E218" i="4"/>
  <c r="I218" i="4"/>
  <c r="E235" i="4"/>
  <c r="I235" i="4"/>
  <c r="C33" i="3"/>
  <c r="H33" i="3" s="1"/>
  <c r="I33" i="3" s="1"/>
  <c r="C117" i="3"/>
  <c r="H117" i="3" s="1"/>
  <c r="I117" i="3" s="1"/>
  <c r="C225" i="3"/>
  <c r="H225" i="3" s="1"/>
  <c r="I225" i="3" s="1"/>
  <c r="G224" i="3"/>
  <c r="C281" i="3"/>
  <c r="C96" i="3"/>
  <c r="H96" i="3" s="1"/>
  <c r="I96" i="3" s="1"/>
  <c r="B224" i="3"/>
  <c r="F224" i="3"/>
  <c r="E230" i="3"/>
  <c r="F224" i="4"/>
  <c r="C58" i="3"/>
  <c r="H58" i="3" s="1"/>
  <c r="I58" i="3" s="1"/>
  <c r="G230" i="3"/>
  <c r="C285" i="3"/>
  <c r="H285" i="3" s="1"/>
  <c r="I285" i="3" s="1"/>
  <c r="D98" i="3"/>
  <c r="C185" i="3"/>
  <c r="H185" i="3" s="1"/>
  <c r="I185" i="3" s="1"/>
  <c r="C239" i="3"/>
  <c r="H239" i="3" s="1"/>
  <c r="I239" i="3" s="1"/>
  <c r="C8" i="3"/>
  <c r="C41" i="3"/>
  <c r="H41" i="3" s="1"/>
  <c r="I41" i="3" s="1"/>
  <c r="C146" i="3"/>
  <c r="C242" i="3"/>
  <c r="H242" i="3" s="1"/>
  <c r="I242" i="3" s="1"/>
  <c r="C17" i="3"/>
  <c r="H17" i="3" s="1"/>
  <c r="I17" i="3" s="1"/>
  <c r="C84" i="3"/>
  <c r="H84" i="3" s="1"/>
  <c r="I84" i="3" s="1"/>
  <c r="C227" i="3"/>
  <c r="H227" i="3" s="1"/>
  <c r="I227" i="3" s="1"/>
  <c r="C231" i="3"/>
  <c r="H231" i="3" s="1"/>
  <c r="I231" i="3" s="1"/>
  <c r="C50" i="3"/>
  <c r="H50" i="3" s="1"/>
  <c r="I50" i="3" s="1"/>
  <c r="C75" i="3"/>
  <c r="H75" i="3" s="1"/>
  <c r="I75" i="3" s="1"/>
  <c r="D119" i="3"/>
  <c r="C120" i="3"/>
  <c r="H120" i="3" s="1"/>
  <c r="I120" i="3" s="1"/>
  <c r="C141" i="3"/>
  <c r="H141" i="3" s="1"/>
  <c r="I141" i="3" s="1"/>
  <c r="C190" i="3"/>
  <c r="H190" i="3" s="1"/>
  <c r="I190" i="3" s="1"/>
  <c r="C203" i="3"/>
  <c r="C220" i="3"/>
  <c r="H220" i="3" s="1"/>
  <c r="I220" i="3" s="1"/>
  <c r="E224" i="3"/>
  <c r="C251" i="3"/>
  <c r="H251" i="3" s="1"/>
  <c r="I251" i="3" s="1"/>
  <c r="B259" i="3"/>
  <c r="C28" i="3"/>
  <c r="H28" i="3" s="1"/>
  <c r="I28" i="3" s="1"/>
  <c r="C64" i="3"/>
  <c r="H64" i="3" s="1"/>
  <c r="I64" i="3" s="1"/>
  <c r="E98" i="3"/>
  <c r="C207" i="3"/>
  <c r="H207" i="3" s="1"/>
  <c r="I207" i="3" s="1"/>
  <c r="C80" i="3"/>
  <c r="H80" i="3" s="1"/>
  <c r="I80" i="3" s="1"/>
  <c r="C180" i="3"/>
  <c r="H180" i="3" s="1"/>
  <c r="I180" i="3" s="1"/>
  <c r="C37" i="3"/>
  <c r="H37" i="3" s="1"/>
  <c r="I37" i="3" s="1"/>
  <c r="C68" i="3"/>
  <c r="H68" i="3" s="1"/>
  <c r="I68" i="3" s="1"/>
  <c r="C13" i="3"/>
  <c r="H13" i="3" s="1"/>
  <c r="I13" i="3" s="1"/>
  <c r="C56" i="3"/>
  <c r="H56" i="3" s="1"/>
  <c r="I56" i="3" s="1"/>
  <c r="C60" i="3"/>
  <c r="H60" i="3" s="1"/>
  <c r="I60" i="3" s="1"/>
  <c r="C102" i="3"/>
  <c r="H102" i="3" s="1"/>
  <c r="I102" i="3" s="1"/>
  <c r="G98" i="3"/>
  <c r="C110" i="3"/>
  <c r="H110" i="3" s="1"/>
  <c r="I110" i="3" s="1"/>
  <c r="B119" i="3"/>
  <c r="G119" i="3"/>
  <c r="C125" i="3"/>
  <c r="H125" i="3" s="1"/>
  <c r="I125" i="3" s="1"/>
  <c r="C131" i="3"/>
  <c r="C138" i="3"/>
  <c r="H138" i="3" s="1"/>
  <c r="I138" i="3" s="1"/>
  <c r="C153" i="3"/>
  <c r="H153" i="3" s="1"/>
  <c r="I153" i="3" s="1"/>
  <c r="F119" i="3"/>
  <c r="E119" i="3"/>
  <c r="C158" i="3"/>
  <c r="H158" i="3" s="1"/>
  <c r="I158" i="3" s="1"/>
  <c r="C168" i="3"/>
  <c r="H168" i="3" s="1"/>
  <c r="I168" i="3" s="1"/>
  <c r="C176" i="3"/>
  <c r="H176" i="3" s="1"/>
  <c r="I176" i="3" s="1"/>
  <c r="D224" i="3"/>
  <c r="C237" i="3"/>
  <c r="H237" i="3" s="1"/>
  <c r="I237" i="3" s="1"/>
  <c r="D230" i="3"/>
  <c r="D241" i="3"/>
  <c r="C260" i="3"/>
  <c r="H260" i="3" s="1"/>
  <c r="I260" i="3" s="1"/>
  <c r="C265" i="3"/>
  <c r="H265" i="3" s="1"/>
  <c r="I265" i="3" s="1"/>
  <c r="C271" i="3"/>
  <c r="H271" i="3" s="1"/>
  <c r="I271" i="3" s="1"/>
  <c r="C274" i="3"/>
  <c r="C273" i="3" s="1"/>
  <c r="C283" i="3"/>
  <c r="H283" i="3" s="1"/>
  <c r="I283" i="3" s="1"/>
  <c r="E241" i="3"/>
  <c r="H254" i="3"/>
  <c r="I254" i="3" s="1"/>
  <c r="G241" i="3"/>
  <c r="B230" i="3"/>
  <c r="F230" i="3"/>
  <c r="C46" i="3"/>
  <c r="H46" i="3" s="1"/>
  <c r="I46" i="3" s="1"/>
  <c r="C52" i="3"/>
  <c r="H52" i="3" s="1"/>
  <c r="I52" i="3" s="1"/>
  <c r="C72" i="3"/>
  <c r="H72" i="3" s="1"/>
  <c r="I72" i="3" s="1"/>
  <c r="B98" i="3"/>
  <c r="F98" i="3"/>
  <c r="C23" i="3"/>
  <c r="H23" i="3" s="1"/>
  <c r="I23" i="3" s="1"/>
  <c r="C99" i="3"/>
  <c r="H99" i="3" s="1"/>
  <c r="I99" i="3" s="1"/>
  <c r="C114" i="3"/>
  <c r="H114" i="3" s="1"/>
  <c r="I114" i="3" s="1"/>
  <c r="C197" i="3"/>
  <c r="H197" i="3" s="1"/>
  <c r="I197" i="3" s="1"/>
  <c r="C209" i="3"/>
  <c r="H209" i="3" s="1"/>
  <c r="I209" i="3" s="1"/>
  <c r="C215" i="3"/>
  <c r="H215" i="3" s="1"/>
  <c r="I215" i="3" s="1"/>
  <c r="C202" i="3" l="1"/>
  <c r="C145" i="3"/>
  <c r="H145" i="3" s="1"/>
  <c r="I145" i="3" s="1"/>
  <c r="E12" i="1"/>
  <c r="C87" i="3"/>
  <c r="H87" i="3" s="1"/>
  <c r="I87" i="3" s="1"/>
  <c r="G287" i="3"/>
  <c r="B287" i="3"/>
  <c r="E287" i="3"/>
  <c r="D287" i="3"/>
  <c r="F287" i="3"/>
  <c r="J280" i="4"/>
  <c r="F280" i="4"/>
  <c r="C280" i="4"/>
  <c r="I280" i="4"/>
  <c r="G280" i="4"/>
  <c r="E280" i="4"/>
  <c r="L280" i="4"/>
  <c r="B199" i="4"/>
  <c r="B145" i="4"/>
  <c r="B130" i="4"/>
  <c r="H280" i="4"/>
  <c r="D280" i="4"/>
  <c r="H202" i="3"/>
  <c r="I202" i="3" s="1"/>
  <c r="C90" i="3"/>
  <c r="H90" i="3" s="1"/>
  <c r="I90" i="3" s="1"/>
  <c r="C130" i="3"/>
  <c r="C7" i="3"/>
  <c r="H8" i="3"/>
  <c r="I8" i="3" s="1"/>
  <c r="H203" i="3"/>
  <c r="I203" i="3" s="1"/>
  <c r="H146" i="3"/>
  <c r="I146" i="3" s="1"/>
  <c r="H91" i="3"/>
  <c r="I91" i="3" s="1"/>
  <c r="H131" i="3"/>
  <c r="I131" i="3" s="1"/>
  <c r="H274" i="3"/>
  <c r="I274" i="3" s="1"/>
  <c r="C280" i="3"/>
  <c r="H280" i="3" s="1"/>
  <c r="I280" i="3" s="1"/>
  <c r="H281" i="3"/>
  <c r="I281" i="3" s="1"/>
  <c r="B252" i="4"/>
  <c r="B224" i="4"/>
  <c r="K56" i="4"/>
  <c r="K7" i="4" s="1"/>
  <c r="K280" i="4" s="1"/>
  <c r="B57" i="4"/>
  <c r="B87" i="4"/>
  <c r="B218" i="4"/>
  <c r="B235" i="4"/>
  <c r="C264" i="3"/>
  <c r="H264" i="3" s="1"/>
  <c r="I264" i="3" s="1"/>
  <c r="C224" i="3"/>
  <c r="H224" i="3" s="1"/>
  <c r="I224" i="3" s="1"/>
  <c r="C241" i="3"/>
  <c r="H241" i="3" s="1"/>
  <c r="I241" i="3" s="1"/>
  <c r="H273" i="3"/>
  <c r="I273" i="3" s="1"/>
  <c r="B119" i="4"/>
  <c r="B98" i="4"/>
  <c r="C270" i="3"/>
  <c r="H270" i="3" s="1"/>
  <c r="I270" i="3" s="1"/>
  <c r="C282" i="3"/>
  <c r="H282" i="3" s="1"/>
  <c r="I282" i="3" s="1"/>
  <c r="C119" i="3"/>
  <c r="H119" i="3" s="1"/>
  <c r="I119" i="3" s="1"/>
  <c r="C230" i="3"/>
  <c r="H230" i="3" s="1"/>
  <c r="I230" i="3" s="1"/>
  <c r="C259" i="3"/>
  <c r="H259" i="3" s="1"/>
  <c r="I259" i="3" s="1"/>
  <c r="H130" i="3"/>
  <c r="I130" i="3" s="1"/>
  <c r="C98" i="3"/>
  <c r="H98" i="3" s="1"/>
  <c r="I98" i="3" s="1"/>
  <c r="E13" i="1" l="1"/>
  <c r="E16" i="1" s="1"/>
  <c r="C279" i="3"/>
  <c r="H279" i="3" s="1"/>
  <c r="I279" i="3" s="1"/>
  <c r="H7" i="3"/>
  <c r="I7" i="3" s="1"/>
  <c r="B56" i="4"/>
  <c r="B7" i="4" s="1"/>
  <c r="B280" i="4" s="1"/>
  <c r="C287" i="3" l="1"/>
  <c r="H287" i="3" s="1"/>
  <c r="I287" i="3" s="1"/>
</calcChain>
</file>

<file path=xl/comments1.xml><?xml version="1.0" encoding="utf-8"?>
<comments xmlns="http://schemas.openxmlformats.org/spreadsheetml/2006/main">
  <authors>
    <author>USER</author>
  </authors>
  <commentList>
    <comment ref="B13" authorId="0">
      <text>
        <r>
          <rPr>
            <b/>
            <sz val="9"/>
            <rFont val="宋体"/>
            <family val="3"/>
            <charset val="134"/>
          </rPr>
          <t>USER:</t>
        </r>
        <r>
          <rPr>
            <sz val="9"/>
            <rFont val="宋体"/>
            <family val="3"/>
            <charset val="134"/>
          </rPr>
          <t xml:space="preserve">
国有资本经营预算27300万元，政府性基金预算28200万元。</t>
        </r>
      </text>
    </comment>
  </commentList>
</comments>
</file>

<file path=xl/comments2.xml><?xml version="1.0" encoding="utf-8"?>
<comments xmlns="http://schemas.openxmlformats.org/spreadsheetml/2006/main">
  <authors>
    <author>USER</author>
  </authors>
  <commentList>
    <comment ref="G281" authorId="0">
      <text>
        <r>
          <rPr>
            <b/>
            <sz val="9"/>
            <rFont val="宋体"/>
            <family val="3"/>
            <charset val="134"/>
          </rPr>
          <t>USER:</t>
        </r>
        <r>
          <rPr>
            <sz val="9"/>
            <rFont val="宋体"/>
            <family val="3"/>
            <charset val="134"/>
          </rPr>
          <t xml:space="preserve">
南环路道路及景观提升改造工程PPP项目1300万元；街道办事处增超收分成2500万元。明溪对口帮扶1200万元；对口援助300万元。</t>
        </r>
      </text>
    </comment>
  </commentList>
</comments>
</file>

<file path=xl/comments3.xml><?xml version="1.0" encoding="utf-8"?>
<comments xmlns="http://schemas.openxmlformats.org/spreadsheetml/2006/main">
  <authors>
    <author>lenovo</author>
  </authors>
  <commentList>
    <comment ref="H7" authorId="0">
      <text>
        <r>
          <rPr>
            <b/>
            <sz val="9"/>
            <rFont val="Tahoma"/>
            <family val="2"/>
          </rPr>
          <t>lenovo:</t>
        </r>
        <r>
          <rPr>
            <sz val="9"/>
            <rFont val="Tahoma"/>
            <family val="2"/>
          </rPr>
          <t xml:space="preserve">
</t>
        </r>
        <r>
          <rPr>
            <sz val="9"/>
            <rFont val="Tahoma"/>
            <family val="2"/>
          </rPr>
          <t>3</t>
        </r>
        <r>
          <rPr>
            <sz val="9"/>
            <rFont val="宋体"/>
            <family val="3"/>
            <charset val="134"/>
          </rPr>
          <t>年期</t>
        </r>
      </text>
    </comment>
  </commentList>
</comments>
</file>

<file path=xl/sharedStrings.xml><?xml version="1.0" encoding="utf-8"?>
<sst xmlns="http://schemas.openxmlformats.org/spreadsheetml/2006/main" count="1034" uniqueCount="622">
  <si>
    <t>附表一</t>
  </si>
  <si>
    <t>2019年一般公共预算收支平衡表</t>
  </si>
  <si>
    <r>
      <rPr>
        <sz val="12"/>
        <rFont val="仿宋_GB2312"/>
        <family val="3"/>
        <charset val="134"/>
      </rPr>
      <t>单位：万元</t>
    </r>
  </si>
  <si>
    <r>
      <rPr>
        <sz val="12"/>
        <rFont val="仿宋_GB2312"/>
        <family val="3"/>
        <charset val="134"/>
      </rPr>
      <t>收入项目</t>
    </r>
  </si>
  <si>
    <r>
      <rPr>
        <sz val="12"/>
        <rFont val="仿宋_GB2312"/>
        <family val="3"/>
        <charset val="134"/>
      </rPr>
      <t>金额</t>
    </r>
  </si>
  <si>
    <r>
      <rPr>
        <sz val="12"/>
        <rFont val="仿宋_GB2312"/>
        <family val="3"/>
        <charset val="134"/>
      </rPr>
      <t>备注</t>
    </r>
  </si>
  <si>
    <r>
      <rPr>
        <sz val="12"/>
        <rFont val="仿宋_GB2312"/>
        <family val="3"/>
        <charset val="134"/>
      </rPr>
      <t>支出项目</t>
    </r>
  </si>
  <si>
    <r>
      <rPr>
        <b/>
        <sz val="12"/>
        <rFont val="仿宋_GB2312"/>
        <family val="3"/>
        <charset val="134"/>
      </rPr>
      <t>一、一般公共预算收入</t>
    </r>
  </si>
  <si>
    <r>
      <rPr>
        <b/>
        <sz val="12"/>
        <rFont val="仿宋_GB2312"/>
        <family val="3"/>
        <charset val="134"/>
      </rPr>
      <t>一、上解上级支出</t>
    </r>
  </si>
  <si>
    <t>二、返还性收入</t>
  </si>
  <si>
    <t>三、市级财力补助</t>
  </si>
  <si>
    <t xml:space="preserve">  （二）上解省财政</t>
  </si>
  <si>
    <r>
      <rPr>
        <sz val="12"/>
        <rFont val="Times New Roman"/>
        <family val="1"/>
      </rPr>
      <t xml:space="preserve">    1</t>
    </r>
    <r>
      <rPr>
        <sz val="12"/>
        <rFont val="仿宋_GB2312"/>
        <family val="3"/>
        <charset val="134"/>
      </rPr>
      <t>、区外企业税收</t>
    </r>
  </si>
  <si>
    <r>
      <rPr>
        <sz val="12"/>
        <rFont val="Times New Roman"/>
        <family val="1"/>
      </rPr>
      <t xml:space="preserve">          </t>
    </r>
    <r>
      <rPr>
        <sz val="12"/>
        <rFont val="仿宋_GB2312"/>
        <family val="3"/>
        <charset val="134"/>
      </rPr>
      <t>省级增收分成</t>
    </r>
  </si>
  <si>
    <r>
      <rPr>
        <sz val="12"/>
        <rFont val="Times New Roman"/>
        <family val="1"/>
      </rPr>
      <t xml:space="preserve">    2</t>
    </r>
    <r>
      <rPr>
        <sz val="12"/>
        <rFont val="仿宋_GB2312"/>
        <family val="3"/>
        <charset val="134"/>
      </rPr>
      <t>、车船税</t>
    </r>
  </si>
  <si>
    <t xml:space="preserve">  （三）上解市财政</t>
  </si>
  <si>
    <r>
      <rPr>
        <sz val="12"/>
        <rFont val="Times New Roman"/>
        <family val="1"/>
      </rPr>
      <t xml:space="preserve">    3</t>
    </r>
    <r>
      <rPr>
        <sz val="12"/>
        <rFont val="仿宋_GB2312"/>
        <family val="3"/>
        <charset val="134"/>
      </rPr>
      <t>、二手房交易税收</t>
    </r>
  </si>
  <si>
    <r>
      <rPr>
        <sz val="12"/>
        <rFont val="Times New Roman"/>
        <family val="1"/>
      </rPr>
      <t xml:space="preserve">          1</t>
    </r>
    <r>
      <rPr>
        <sz val="12"/>
        <rFont val="仿宋_GB2312"/>
        <family val="3"/>
        <charset val="134"/>
      </rPr>
      <t>、市级增收分成</t>
    </r>
  </si>
  <si>
    <r>
      <rPr>
        <sz val="12"/>
        <rFont val="Times New Roman"/>
        <family val="1"/>
      </rPr>
      <t xml:space="preserve">    4</t>
    </r>
    <r>
      <rPr>
        <sz val="12"/>
        <rFont val="仿宋_GB2312"/>
        <family val="3"/>
        <charset val="134"/>
      </rPr>
      <t>、上级一般转移财力性补助</t>
    </r>
  </si>
  <si>
    <r>
      <rPr>
        <sz val="12"/>
        <rFont val="Times New Roman"/>
        <family val="1"/>
      </rPr>
      <t xml:space="preserve">          2</t>
    </r>
    <r>
      <rPr>
        <sz val="12"/>
        <rFont val="仿宋_GB2312"/>
        <family val="3"/>
        <charset val="134"/>
      </rPr>
      <t>、其他上解</t>
    </r>
  </si>
  <si>
    <r>
      <rPr>
        <sz val="12"/>
        <rFont val="Times New Roman"/>
        <family val="1"/>
      </rPr>
      <t xml:space="preserve">    5</t>
    </r>
    <r>
      <rPr>
        <sz val="12"/>
        <rFont val="仿宋_GB2312"/>
        <family val="3"/>
        <charset val="134"/>
      </rPr>
      <t>、其他财力性补助</t>
    </r>
  </si>
  <si>
    <r>
      <rPr>
        <b/>
        <sz val="12"/>
        <rFont val="仿宋_GB2312"/>
        <family val="3"/>
        <charset val="134"/>
      </rPr>
      <t>二、体制财力</t>
    </r>
  </si>
  <si>
    <t>四、调入资金</t>
  </si>
  <si>
    <r>
      <rPr>
        <b/>
        <sz val="12"/>
        <rFont val="仿宋_GB2312"/>
        <family val="3"/>
        <charset val="134"/>
      </rPr>
      <t>三、一般公共预算支出</t>
    </r>
  </si>
  <si>
    <t>五、债券转贷收入</t>
  </si>
  <si>
    <t>六、上级转移支付资金收入</t>
  </si>
  <si>
    <t>五、上级转移支付资金安排支出</t>
  </si>
  <si>
    <r>
      <rPr>
        <b/>
        <sz val="12"/>
        <rFont val="仿宋_GB2312"/>
        <family val="3"/>
        <charset val="134"/>
      </rPr>
      <t>收入合计</t>
    </r>
  </si>
  <si>
    <r>
      <rPr>
        <b/>
        <sz val="12"/>
        <rFont val="仿宋_GB2312"/>
        <family val="3"/>
        <charset val="134"/>
      </rPr>
      <t>支出合计</t>
    </r>
  </si>
  <si>
    <t>附表二</t>
  </si>
  <si>
    <t>单位：万元</t>
  </si>
  <si>
    <t>税种</t>
  </si>
  <si>
    <t>2018年预
计完成数</t>
  </si>
  <si>
    <t>2019年</t>
  </si>
  <si>
    <t>备注</t>
  </si>
  <si>
    <t>预算数</t>
  </si>
  <si>
    <t>增加</t>
  </si>
  <si>
    <t>比增%</t>
  </si>
  <si>
    <t>一、一般公共预算收入</t>
  </si>
  <si>
    <r>
      <rPr>
        <b/>
        <sz val="14"/>
        <rFont val="Times New Roman"/>
        <family val="1"/>
      </rPr>
      <t>(</t>
    </r>
    <r>
      <rPr>
        <b/>
        <sz val="14"/>
        <rFont val="仿宋_GB2312"/>
        <family val="3"/>
        <charset val="134"/>
      </rPr>
      <t>一</t>
    </r>
    <r>
      <rPr>
        <b/>
        <sz val="14"/>
        <rFont val="Times New Roman"/>
        <family val="1"/>
      </rPr>
      <t>)</t>
    </r>
    <r>
      <rPr>
        <b/>
        <sz val="14"/>
        <rFont val="仿宋_GB2312"/>
        <family val="3"/>
        <charset val="134"/>
      </rPr>
      <t>税性收入</t>
    </r>
  </si>
  <si>
    <r>
      <rPr>
        <b/>
        <sz val="14"/>
        <rFont val="Times New Roman"/>
        <family val="1"/>
      </rPr>
      <t>1</t>
    </r>
    <r>
      <rPr>
        <b/>
        <sz val="14"/>
        <rFont val="仿宋_GB2312"/>
        <family val="3"/>
        <charset val="134"/>
      </rPr>
      <t>、区级工商税收</t>
    </r>
  </si>
  <si>
    <r>
      <rPr>
        <sz val="14"/>
        <rFont val="Times New Roman"/>
        <family val="1"/>
      </rPr>
      <t xml:space="preserve">      </t>
    </r>
    <r>
      <rPr>
        <sz val="14"/>
        <rFont val="仿宋_GB2312"/>
        <family val="3"/>
        <charset val="134"/>
      </rPr>
      <t>增值税（含营业税）</t>
    </r>
  </si>
  <si>
    <r>
      <rPr>
        <sz val="14"/>
        <rFont val="Times New Roman"/>
        <family val="1"/>
      </rPr>
      <t xml:space="preserve">      </t>
    </r>
    <r>
      <rPr>
        <sz val="14"/>
        <rFont val="仿宋_GB2312"/>
        <family val="3"/>
        <charset val="134"/>
      </rPr>
      <t>企业所得税</t>
    </r>
  </si>
  <si>
    <r>
      <rPr>
        <sz val="14"/>
        <rFont val="Times New Roman"/>
        <family val="1"/>
      </rPr>
      <t xml:space="preserve">      </t>
    </r>
    <r>
      <rPr>
        <sz val="14"/>
        <rFont val="仿宋_GB2312"/>
        <family val="3"/>
        <charset val="134"/>
      </rPr>
      <t>个人所得税</t>
    </r>
  </si>
  <si>
    <r>
      <rPr>
        <sz val="14"/>
        <rFont val="Times New Roman"/>
        <family val="1"/>
      </rPr>
      <t xml:space="preserve">      </t>
    </r>
    <r>
      <rPr>
        <sz val="14"/>
        <rFont val="仿宋_GB2312"/>
        <family val="3"/>
        <charset val="134"/>
      </rPr>
      <t>资源税</t>
    </r>
  </si>
  <si>
    <r>
      <rPr>
        <sz val="14"/>
        <rFont val="Times New Roman"/>
        <family val="1"/>
      </rPr>
      <t xml:space="preserve">      </t>
    </r>
    <r>
      <rPr>
        <sz val="14"/>
        <rFont val="仿宋_GB2312"/>
        <family val="3"/>
        <charset val="134"/>
      </rPr>
      <t>城市维护建设税</t>
    </r>
  </si>
  <si>
    <r>
      <rPr>
        <sz val="14"/>
        <rFont val="Times New Roman"/>
        <family val="1"/>
      </rPr>
      <t xml:space="preserve">      </t>
    </r>
    <r>
      <rPr>
        <sz val="14"/>
        <rFont val="仿宋_GB2312"/>
        <family val="3"/>
        <charset val="134"/>
      </rPr>
      <t>房产税</t>
    </r>
  </si>
  <si>
    <r>
      <rPr>
        <sz val="14"/>
        <rFont val="Times New Roman"/>
        <family val="1"/>
      </rPr>
      <t xml:space="preserve">      </t>
    </r>
    <r>
      <rPr>
        <sz val="14"/>
        <rFont val="仿宋_GB2312"/>
        <family val="3"/>
        <charset val="134"/>
      </rPr>
      <t>印花税</t>
    </r>
  </si>
  <si>
    <r>
      <rPr>
        <sz val="14"/>
        <rFont val="Times New Roman"/>
        <family val="1"/>
      </rPr>
      <t xml:space="preserve">      </t>
    </r>
    <r>
      <rPr>
        <sz val="14"/>
        <rFont val="仿宋_GB2312"/>
        <family val="3"/>
        <charset val="134"/>
      </rPr>
      <t>城镇土地使用税</t>
    </r>
  </si>
  <si>
    <r>
      <rPr>
        <sz val="14"/>
        <rFont val="Times New Roman"/>
        <family val="1"/>
      </rPr>
      <t xml:space="preserve">      </t>
    </r>
    <r>
      <rPr>
        <sz val="14"/>
        <rFont val="仿宋_GB2312"/>
        <family val="3"/>
        <charset val="134"/>
      </rPr>
      <t>土地增值税</t>
    </r>
  </si>
  <si>
    <r>
      <rPr>
        <sz val="14"/>
        <rFont val="Times New Roman"/>
        <family val="1"/>
      </rPr>
      <t xml:space="preserve">      </t>
    </r>
    <r>
      <rPr>
        <sz val="14"/>
        <rFont val="仿宋_GB2312"/>
        <family val="3"/>
        <charset val="134"/>
      </rPr>
      <t>车船税</t>
    </r>
  </si>
  <si>
    <r>
      <rPr>
        <sz val="14"/>
        <rFont val="Times New Roman"/>
        <family val="1"/>
      </rPr>
      <t xml:space="preserve">      </t>
    </r>
    <r>
      <rPr>
        <sz val="14"/>
        <rFont val="宋体"/>
        <family val="3"/>
        <charset val="134"/>
      </rPr>
      <t>环境保护税</t>
    </r>
  </si>
  <si>
    <r>
      <rPr>
        <b/>
        <sz val="14"/>
        <rFont val="Times New Roman"/>
        <family val="1"/>
      </rPr>
      <t>2</t>
    </r>
    <r>
      <rPr>
        <b/>
        <sz val="14"/>
        <rFont val="仿宋_GB2312"/>
        <family val="3"/>
        <charset val="134"/>
      </rPr>
      <t>、契税及耕地占用税</t>
    </r>
  </si>
  <si>
    <r>
      <rPr>
        <sz val="14"/>
        <rFont val="Times New Roman"/>
        <family val="1"/>
      </rPr>
      <t xml:space="preserve">      </t>
    </r>
    <r>
      <rPr>
        <sz val="14"/>
        <rFont val="仿宋_GB2312"/>
        <family val="3"/>
        <charset val="134"/>
      </rPr>
      <t>契税</t>
    </r>
  </si>
  <si>
    <r>
      <rPr>
        <sz val="14"/>
        <rFont val="Times New Roman"/>
        <family val="1"/>
      </rPr>
      <t xml:space="preserve">      </t>
    </r>
    <r>
      <rPr>
        <sz val="14"/>
        <rFont val="仿宋_GB2312"/>
        <family val="3"/>
        <charset val="134"/>
      </rPr>
      <t>耕地占用税</t>
    </r>
  </si>
  <si>
    <r>
      <rPr>
        <b/>
        <sz val="14"/>
        <rFont val="Times New Roman"/>
        <family val="1"/>
      </rPr>
      <t>(</t>
    </r>
    <r>
      <rPr>
        <b/>
        <sz val="14"/>
        <rFont val="仿宋_GB2312"/>
        <family val="3"/>
        <charset val="134"/>
      </rPr>
      <t>二</t>
    </r>
    <r>
      <rPr>
        <b/>
        <sz val="14"/>
        <rFont val="Times New Roman"/>
        <family val="1"/>
      </rPr>
      <t>)</t>
    </r>
    <r>
      <rPr>
        <b/>
        <sz val="14"/>
        <rFont val="仿宋_GB2312"/>
        <family val="3"/>
        <charset val="134"/>
      </rPr>
      <t>非税收入</t>
    </r>
  </si>
  <si>
    <r>
      <rPr>
        <sz val="14"/>
        <rFont val="Times New Roman"/>
        <family val="1"/>
      </rPr>
      <t xml:space="preserve">      </t>
    </r>
    <r>
      <rPr>
        <sz val="14"/>
        <rFont val="仿宋_GB2312"/>
        <family val="3"/>
        <charset val="134"/>
      </rPr>
      <t>行政事业性收费收入</t>
    </r>
  </si>
  <si>
    <r>
      <rPr>
        <sz val="14"/>
        <rFont val="Times New Roman"/>
        <family val="1"/>
      </rPr>
      <t xml:space="preserve">      </t>
    </r>
    <r>
      <rPr>
        <sz val="14"/>
        <rFont val="仿宋_GB2312"/>
        <family val="3"/>
        <charset val="134"/>
      </rPr>
      <t>罚没收入</t>
    </r>
  </si>
  <si>
    <r>
      <rPr>
        <sz val="14"/>
        <rFont val="Times New Roman"/>
        <family val="1"/>
      </rPr>
      <t xml:space="preserve">      </t>
    </r>
    <r>
      <rPr>
        <sz val="14"/>
        <rFont val="仿宋_GB2312"/>
        <family val="3"/>
        <charset val="134"/>
      </rPr>
      <t>专项收入</t>
    </r>
  </si>
  <si>
    <r>
      <rPr>
        <sz val="14"/>
        <rFont val="Times New Roman"/>
        <family val="1"/>
      </rPr>
      <t xml:space="preserve">          </t>
    </r>
    <r>
      <rPr>
        <sz val="14"/>
        <rFont val="仿宋_GB2312"/>
        <family val="3"/>
        <charset val="134"/>
      </rPr>
      <t>教育费附加收入</t>
    </r>
  </si>
  <si>
    <r>
      <rPr>
        <sz val="14"/>
        <rFont val="Times New Roman"/>
        <family val="1"/>
      </rPr>
      <t xml:space="preserve">          </t>
    </r>
    <r>
      <rPr>
        <sz val="14"/>
        <rFont val="仿宋_GB2312"/>
        <family val="3"/>
        <charset val="134"/>
      </rPr>
      <t>残疾人就业保障金收入</t>
    </r>
  </si>
  <si>
    <r>
      <rPr>
        <sz val="14"/>
        <rFont val="Times New Roman"/>
        <family val="1"/>
      </rPr>
      <t xml:space="preserve">      </t>
    </r>
    <r>
      <rPr>
        <sz val="14"/>
        <rFont val="仿宋_GB2312"/>
        <family val="3"/>
        <charset val="134"/>
      </rPr>
      <t>国有资本经营收入</t>
    </r>
  </si>
  <si>
    <r>
      <rPr>
        <sz val="14"/>
        <rFont val="Times New Roman"/>
        <family val="1"/>
      </rPr>
      <t xml:space="preserve">      </t>
    </r>
    <r>
      <rPr>
        <sz val="14"/>
        <rFont val="仿宋_GB2312"/>
        <family val="3"/>
        <charset val="134"/>
      </rPr>
      <t>国有资源</t>
    </r>
    <r>
      <rPr>
        <sz val="14"/>
        <rFont val="Times New Roman"/>
        <family val="1"/>
      </rPr>
      <t>(</t>
    </r>
    <r>
      <rPr>
        <sz val="14"/>
        <rFont val="仿宋_GB2312"/>
        <family val="3"/>
        <charset val="134"/>
      </rPr>
      <t>资产</t>
    </r>
    <r>
      <rPr>
        <sz val="14"/>
        <rFont val="Times New Roman"/>
        <family val="1"/>
      </rPr>
      <t>)</t>
    </r>
    <r>
      <rPr>
        <sz val="14"/>
        <rFont val="仿宋_GB2312"/>
        <family val="3"/>
        <charset val="134"/>
      </rPr>
      <t>有偿使用收入</t>
    </r>
  </si>
  <si>
    <r>
      <rPr>
        <sz val="14"/>
        <rFont val="Times New Roman"/>
        <family val="1"/>
      </rPr>
      <t xml:space="preserve">      </t>
    </r>
    <r>
      <rPr>
        <sz val="14"/>
        <rFont val="仿宋_GB2312"/>
        <family val="3"/>
        <charset val="134"/>
      </rPr>
      <t>捐赠收入</t>
    </r>
  </si>
  <si>
    <r>
      <rPr>
        <sz val="14"/>
        <rFont val="Times New Roman"/>
        <family val="1"/>
      </rPr>
      <t xml:space="preserve">      </t>
    </r>
    <r>
      <rPr>
        <sz val="14"/>
        <rFont val="仿宋_GB2312"/>
        <family val="3"/>
        <charset val="134"/>
      </rPr>
      <t>政府住房基金收入</t>
    </r>
  </si>
  <si>
    <t>二、上缴中央四税</t>
  </si>
  <si>
    <r>
      <rPr>
        <sz val="14"/>
        <rFont val="Times New Roman"/>
        <family val="1"/>
      </rPr>
      <t xml:space="preserve">      </t>
    </r>
    <r>
      <rPr>
        <sz val="14"/>
        <rFont val="仿宋_GB2312"/>
        <family val="3"/>
        <charset val="134"/>
      </rPr>
      <t>消费税</t>
    </r>
  </si>
  <si>
    <t>三、一般公共预算总收入</t>
  </si>
  <si>
    <r>
      <rPr>
        <b/>
        <sz val="14"/>
        <rFont val="Times New Roman"/>
        <family val="1"/>
      </rPr>
      <t xml:space="preserve">      </t>
    </r>
    <r>
      <rPr>
        <b/>
        <sz val="14"/>
        <rFont val="仿宋_GB2312"/>
        <family val="3"/>
        <charset val="134"/>
      </rPr>
      <t>其中：工商总税</t>
    </r>
  </si>
  <si>
    <t>说明：不包括自然人中心市区房产交易税收。</t>
  </si>
  <si>
    <t>附表三</t>
  </si>
  <si>
    <t>2019年一般公共预算支出安排情况表</t>
  </si>
  <si>
    <r>
      <rPr>
        <sz val="10"/>
        <rFont val="仿宋"/>
        <family val="3"/>
        <charset val="134"/>
      </rPr>
      <t>科目名称</t>
    </r>
  </si>
  <si>
    <r>
      <rPr>
        <sz val="10"/>
        <rFont val="仿宋"/>
        <family val="3"/>
        <charset val="134"/>
      </rPr>
      <t>增减额</t>
    </r>
  </si>
  <si>
    <r>
      <rPr>
        <sz val="10"/>
        <rFont val="仿宋"/>
        <family val="3"/>
        <charset val="134"/>
      </rPr>
      <t>增长</t>
    </r>
    <r>
      <rPr>
        <sz val="10"/>
        <rFont val="Times New Roman"/>
        <family val="1"/>
      </rPr>
      <t>%</t>
    </r>
  </si>
  <si>
    <r>
      <rPr>
        <sz val="10"/>
        <rFont val="仿宋"/>
        <family val="3"/>
        <charset val="134"/>
      </rPr>
      <t>合计</t>
    </r>
  </si>
  <si>
    <t>人员经费</t>
  </si>
  <si>
    <t>公用经费</t>
  </si>
  <si>
    <t>债务利息
及发行费</t>
  </si>
  <si>
    <t>专项经费</t>
  </si>
  <si>
    <t>一、一般公共服务支出</t>
  </si>
  <si>
    <t xml:space="preserve">    1.人大事务</t>
  </si>
  <si>
    <t xml:space="preserve">      ①行政运行</t>
  </si>
  <si>
    <t xml:space="preserve">      ②一般行政管理事务</t>
  </si>
  <si>
    <t xml:space="preserve">      ③人大会议</t>
  </si>
  <si>
    <t xml:space="preserve">      ④代表工作</t>
  </si>
  <si>
    <t xml:space="preserve">    2.政协事务</t>
  </si>
  <si>
    <t xml:space="preserve">      ③政协会议</t>
  </si>
  <si>
    <t xml:space="preserve">    3.政府办公厅（室）及相关机构事务</t>
  </si>
  <si>
    <t xml:space="preserve">      ②机关服务</t>
  </si>
  <si>
    <t xml:space="preserve">      ③政务公开审批</t>
  </si>
  <si>
    <t xml:space="preserve">      ④信访事务</t>
  </si>
  <si>
    <t xml:space="preserve">      ⑤事业运行</t>
  </si>
  <si>
    <t xml:space="preserve">    4.发展与改革事务</t>
  </si>
  <si>
    <t xml:space="preserve">      ④事业运行</t>
  </si>
  <si>
    <t xml:space="preserve">    5.统计信息事务</t>
  </si>
  <si>
    <t xml:space="preserve">      ②专项统计业务</t>
  </si>
  <si>
    <t xml:space="preserve">    6.财政事务</t>
  </si>
  <si>
    <t xml:space="preserve">      ③事业运行</t>
  </si>
  <si>
    <t xml:space="preserve">      ②审计业务</t>
  </si>
  <si>
    <t xml:space="preserve">      ③派驻派出机构</t>
  </si>
  <si>
    <t xml:space="preserve">      ①一般行政管理事务</t>
  </si>
  <si>
    <t xml:space="preserve">      ③宗教事务</t>
  </si>
  <si>
    <t xml:space="preserve">      ②其他市场监督管理事务</t>
  </si>
  <si>
    <t>二、国防支出</t>
  </si>
  <si>
    <t xml:space="preserve">    1.国防动员</t>
  </si>
  <si>
    <t>三、公共安全支出</t>
  </si>
  <si>
    <t xml:space="preserve">      ②基层司法业务</t>
  </si>
  <si>
    <t xml:space="preserve">      ③普法宣传</t>
  </si>
  <si>
    <t xml:space="preserve">      ④法律援助</t>
  </si>
  <si>
    <t xml:space="preserve">      ①其他公共安全支出</t>
  </si>
  <si>
    <t>四、教育支出</t>
  </si>
  <si>
    <t xml:space="preserve">    1.教育管理事务</t>
  </si>
  <si>
    <t xml:space="preserve">      ②其他教育管理事务支出</t>
  </si>
  <si>
    <t xml:space="preserve">    2.普通教育</t>
  </si>
  <si>
    <t xml:space="preserve">      ①学前教育</t>
  </si>
  <si>
    <t xml:space="preserve">      ②小学教育</t>
  </si>
  <si>
    <t xml:space="preserve">      ③初中教育</t>
  </si>
  <si>
    <t xml:space="preserve">      ④高中教育</t>
  </si>
  <si>
    <t xml:space="preserve">      ⑤其他普通教育支出</t>
  </si>
  <si>
    <t xml:space="preserve">    3.职业教育</t>
  </si>
  <si>
    <t xml:space="preserve">      ①中专教育</t>
  </si>
  <si>
    <t xml:space="preserve">    4.成人教育</t>
  </si>
  <si>
    <t xml:space="preserve">      ①其他成人教育支出</t>
  </si>
  <si>
    <t xml:space="preserve">    5.特殊教育</t>
  </si>
  <si>
    <t xml:space="preserve">      ①特殊学校教育</t>
  </si>
  <si>
    <t xml:space="preserve">    6.进修及培训</t>
  </si>
  <si>
    <t xml:space="preserve">      ①教师进修</t>
  </si>
  <si>
    <t xml:space="preserve">      ②干部教育</t>
  </si>
  <si>
    <t xml:space="preserve">    7.教育费附加安排的支出</t>
  </si>
  <si>
    <t xml:space="preserve">      ①其他教育费附加安排的支出</t>
  </si>
  <si>
    <t>五、科学技术支出</t>
  </si>
  <si>
    <t xml:space="preserve">    1.科学技术管理事务</t>
  </si>
  <si>
    <t xml:space="preserve">      ②其他科学技术管理事务支出</t>
  </si>
  <si>
    <t xml:space="preserve">    2.技术研究与开发</t>
  </si>
  <si>
    <t xml:space="preserve">      ①其他技术研究与开发支出</t>
  </si>
  <si>
    <t xml:space="preserve">    3.科学技术普及</t>
  </si>
  <si>
    <t xml:space="preserve">      ①机构运行</t>
  </si>
  <si>
    <t xml:space="preserve">      ②科普活动</t>
  </si>
  <si>
    <t xml:space="preserve">    4.其他科学技术支出</t>
  </si>
  <si>
    <t xml:space="preserve">      ①其他科学技术支出</t>
  </si>
  <si>
    <t>六、文化旅游体育与传媒支出</t>
  </si>
  <si>
    <t xml:space="preserve">    1.文化和旅游</t>
  </si>
  <si>
    <t xml:space="preserve">      ③图书馆</t>
  </si>
  <si>
    <t xml:space="preserve">      ④文化活动</t>
  </si>
  <si>
    <t xml:space="preserve">      ⑤群众文化</t>
  </si>
  <si>
    <t xml:space="preserve">      ⑥文化和旅游市场管理</t>
  </si>
  <si>
    <t xml:space="preserve">      ①体育竞赛</t>
  </si>
  <si>
    <t xml:space="preserve">      ②群众体育</t>
  </si>
  <si>
    <t xml:space="preserve">      ①其他新闻出版广播影视支出</t>
  </si>
  <si>
    <t xml:space="preserve">      ①其他文化体育与传媒支出</t>
  </si>
  <si>
    <t>七、社会保障和就业支出</t>
  </si>
  <si>
    <t xml:space="preserve">    1.人力资源和社会保障管理事务</t>
  </si>
  <si>
    <t xml:space="preserve">      ③劳动保障监察</t>
  </si>
  <si>
    <t xml:space="preserve">      ④就业管理事务</t>
  </si>
  <si>
    <t xml:space="preserve">      ⑤社会保险经办机构</t>
  </si>
  <si>
    <t xml:space="preserve">      ⑥劳动人事争议调解仲裁</t>
  </si>
  <si>
    <t xml:space="preserve">    2.民政管理事务</t>
  </si>
  <si>
    <t xml:space="preserve">      ③行政区划和地名管理</t>
  </si>
  <si>
    <t xml:space="preserve">      ④基层政权和社区建设</t>
  </si>
  <si>
    <t xml:space="preserve">    3.行政事业单位离退休</t>
  </si>
  <si>
    <t xml:space="preserve">      ①归口管理的行政单位离退休</t>
  </si>
  <si>
    <t xml:space="preserve">      ②事业单位离退休</t>
  </si>
  <si>
    <t xml:space="preserve">      ③离退休人员管理机构</t>
  </si>
  <si>
    <t xml:space="preserve">      ④机关事业单位基本养老保险缴费支出</t>
  </si>
  <si>
    <t xml:space="preserve">      ⑤机关事业单位职业年金缴费支出</t>
  </si>
  <si>
    <t xml:space="preserve">      ⑥对机关事业单位基本养老保险基金的补助</t>
  </si>
  <si>
    <t xml:space="preserve">      ⑦其他行政事业单位离退休支出</t>
  </si>
  <si>
    <t xml:space="preserve">    4.就业补助</t>
  </si>
  <si>
    <t xml:space="preserve">      ①其它就业补助支出</t>
  </si>
  <si>
    <t xml:space="preserve">    5.抚恤</t>
  </si>
  <si>
    <t xml:space="preserve">      ①伤残抚恤</t>
  </si>
  <si>
    <t xml:space="preserve">      ②在乡复员、退伍军人生活补助</t>
  </si>
  <si>
    <t xml:space="preserve">      ③义务兵优待</t>
  </si>
  <si>
    <t xml:space="preserve">      ④其他优抚支出</t>
  </si>
  <si>
    <t xml:space="preserve">    6.退役安置</t>
  </si>
  <si>
    <t xml:space="preserve">      ①退役士兵安置</t>
  </si>
  <si>
    <t xml:space="preserve">      ②军队转业干部安置</t>
  </si>
  <si>
    <t xml:space="preserve">    7.社会福利</t>
  </si>
  <si>
    <t xml:space="preserve">      ①老年福利</t>
  </si>
  <si>
    <t xml:space="preserve">      ②殡葬</t>
  </si>
  <si>
    <t xml:space="preserve">      ③社会福利事业单位</t>
  </si>
  <si>
    <t xml:space="preserve">    8.残疾人事业</t>
  </si>
  <si>
    <t xml:space="preserve">      ②残疾人就业和扶贫</t>
  </si>
  <si>
    <t xml:space="preserve">      ③残疾人生活和护理补贴</t>
  </si>
  <si>
    <t xml:space="preserve">    9.红十字事业</t>
  </si>
  <si>
    <t xml:space="preserve">    10.最低生活保障</t>
  </si>
  <si>
    <t xml:space="preserve">      ①城市最低生活保障金支出</t>
  </si>
  <si>
    <t xml:space="preserve">    11.临时救助</t>
  </si>
  <si>
    <t xml:space="preserve">      ①临时救助支出</t>
  </si>
  <si>
    <t xml:space="preserve">    12.财政对基本养老保险基金的补助</t>
  </si>
  <si>
    <t xml:space="preserve">    13.财政对其他社会保险基金的补助</t>
  </si>
  <si>
    <t xml:space="preserve">    14.退役军人管理事务</t>
  </si>
  <si>
    <t xml:space="preserve">      ②拥军优属</t>
  </si>
  <si>
    <t>八、卫生健康支出</t>
  </si>
  <si>
    <t xml:space="preserve">    1.卫生健康管理事务</t>
  </si>
  <si>
    <t xml:space="preserve">      ③其卫生健康管理事务支出</t>
  </si>
  <si>
    <t xml:space="preserve">    2.基层医疗卫生机构</t>
  </si>
  <si>
    <t xml:space="preserve">      ①城市社区卫生机构</t>
  </si>
  <si>
    <t xml:space="preserve">    3.公共卫生</t>
  </si>
  <si>
    <t xml:space="preserve">      ①疾病预防控制机构</t>
  </si>
  <si>
    <t xml:space="preserve">      ②卫生监督机构</t>
  </si>
  <si>
    <t xml:space="preserve">      ③妇幼保健机构</t>
  </si>
  <si>
    <t xml:space="preserve">    4.计划生育事务</t>
  </si>
  <si>
    <t xml:space="preserve">      ①计划生育机构</t>
  </si>
  <si>
    <t xml:space="preserve">      ②计划生育服务</t>
  </si>
  <si>
    <t xml:space="preserve">    5.行政事业单位医疗</t>
  </si>
  <si>
    <t xml:space="preserve">      ①行政单位医疗</t>
  </si>
  <si>
    <t xml:space="preserve">    6.财政对基本医疗保险基金的补助</t>
  </si>
  <si>
    <t xml:space="preserve">      ①财政对城乡居民基本医疗保险基金的补助</t>
  </si>
  <si>
    <t>九、节能环保支出</t>
  </si>
  <si>
    <t xml:space="preserve">    1.环境保护管理事务</t>
  </si>
  <si>
    <t xml:space="preserve">    2.污染减排</t>
  </si>
  <si>
    <t xml:space="preserve">      ①环境监测与信息</t>
  </si>
  <si>
    <t xml:space="preserve">      ②环境执法监察</t>
  </si>
  <si>
    <t>十、城乡社区支出</t>
  </si>
  <si>
    <t xml:space="preserve">    1.城乡社区管理事务</t>
  </si>
  <si>
    <t xml:space="preserve">      ③城管执法</t>
  </si>
  <si>
    <t xml:space="preserve">      ④工程建设管理</t>
  </si>
  <si>
    <t xml:space="preserve">      ⑤其他城乡社区管理事务支出</t>
  </si>
  <si>
    <t xml:space="preserve">    2.城乡社区公共设施</t>
  </si>
  <si>
    <t xml:space="preserve">      ①其他城乡社区公共设施支出</t>
  </si>
  <si>
    <t xml:space="preserve">    3.城乡社区环境卫生</t>
  </si>
  <si>
    <t xml:space="preserve">      ①城乡社区环境卫生</t>
  </si>
  <si>
    <t>十一、农林水支出</t>
  </si>
  <si>
    <t xml:space="preserve">    1.农业</t>
  </si>
  <si>
    <t xml:space="preserve">      ②事业运行</t>
  </si>
  <si>
    <t xml:space="preserve">      ③科技转化与推广服务</t>
  </si>
  <si>
    <t xml:space="preserve">      ④病虫害控制</t>
  </si>
  <si>
    <t xml:space="preserve">      ⑤农产品质量安全</t>
  </si>
  <si>
    <t xml:space="preserve">      ⑥农业组织化与产业化经营</t>
  </si>
  <si>
    <t xml:space="preserve">      ⑦农产品加工与促销</t>
  </si>
  <si>
    <t xml:space="preserve">      ⑧其他农业支出</t>
  </si>
  <si>
    <t xml:space="preserve">    2.林业和草原</t>
  </si>
  <si>
    <t xml:space="preserve">      ①林业防灾减灾</t>
  </si>
  <si>
    <t xml:space="preserve">      ②其他林业和草原支出</t>
  </si>
  <si>
    <t xml:space="preserve">    3.水利</t>
  </si>
  <si>
    <t>十二、交通运输支出</t>
  </si>
  <si>
    <t xml:space="preserve">    1.公路水路运输</t>
  </si>
  <si>
    <t xml:space="preserve">      ②公路养护</t>
  </si>
  <si>
    <t xml:space="preserve">      ③公路运输管理</t>
  </si>
  <si>
    <t xml:space="preserve">    1.气象事务</t>
  </si>
  <si>
    <t xml:space="preserve">      ①其他气象事务支出</t>
  </si>
  <si>
    <t xml:space="preserve">    1.粮油事务</t>
  </si>
  <si>
    <t xml:space="preserve">      ①粮食风险基金</t>
  </si>
  <si>
    <t xml:space="preserve">    1.应急管理事务</t>
  </si>
  <si>
    <t xml:space="preserve">      ③其他应急管理支出</t>
  </si>
  <si>
    <t xml:space="preserve">    1.其他支出</t>
  </si>
  <si>
    <t xml:space="preserve">      ①其他支出</t>
  </si>
  <si>
    <t xml:space="preserve">    1.地方政府一般债务付息支出</t>
  </si>
  <si>
    <t xml:space="preserve">      ①地方政府一般债券付息支出</t>
  </si>
  <si>
    <t xml:space="preserve">    1.地方政府一般债务发行费用支出</t>
  </si>
  <si>
    <t>一般公共预算支出合计</t>
  </si>
  <si>
    <t>合计</t>
  </si>
  <si>
    <t>附表四</t>
  </si>
  <si>
    <t>2019年一般公共预算经济分类情况表</t>
  </si>
  <si>
    <t>科目名称</t>
  </si>
  <si>
    <t>2019年预算数</t>
  </si>
  <si>
    <t>政府预算支出经济分类</t>
  </si>
  <si>
    <t>机关工资福利支出</t>
  </si>
  <si>
    <t>机关商品和服务支出</t>
  </si>
  <si>
    <t>机关资本性支出</t>
  </si>
  <si>
    <t>对事业单位经常性补助</t>
  </si>
  <si>
    <t>对事业单位资本性补助</t>
  </si>
  <si>
    <t>对个人和家庭的补助</t>
  </si>
  <si>
    <t>债务利息及费用支出</t>
  </si>
  <si>
    <t>附表五</t>
  </si>
  <si>
    <t xml:space="preserve"> 功能科目</t>
  </si>
  <si>
    <t>金额</t>
  </si>
  <si>
    <t>二、公共安全支出</t>
  </si>
  <si>
    <t>三、教育支出</t>
  </si>
  <si>
    <t>四、科学技术支出</t>
  </si>
  <si>
    <t>六、社会保障和就业支出</t>
  </si>
  <si>
    <t>附表六</t>
  </si>
  <si>
    <t>2019年本级一般公共预算“三公”经费支出预算表</t>
  </si>
  <si>
    <t>项目</t>
  </si>
  <si>
    <r>
      <rPr>
        <sz val="14"/>
        <rFont val="Arial"/>
        <family val="2"/>
      </rPr>
      <t>2018</t>
    </r>
    <r>
      <rPr>
        <sz val="14"/>
        <rFont val="宋体"/>
        <family val="3"/>
        <charset val="134"/>
      </rPr>
      <t>年预算数</t>
    </r>
  </si>
  <si>
    <r>
      <rPr>
        <sz val="14"/>
        <rFont val="Arial"/>
        <family val="2"/>
      </rPr>
      <t>2019</t>
    </r>
    <r>
      <rPr>
        <sz val="14"/>
        <rFont val="宋体"/>
        <family val="3"/>
        <charset val="134"/>
      </rPr>
      <t>年预算数</t>
    </r>
  </si>
  <si>
    <t>增减</t>
  </si>
  <si>
    <t>增减%</t>
  </si>
  <si>
    <t>1、因公出国（境）费用</t>
  </si>
  <si>
    <t>2、公务接待费</t>
  </si>
  <si>
    <t>3、公务用车购置及运行费</t>
  </si>
  <si>
    <t>其中：（1）公务用车运行费</t>
  </si>
  <si>
    <r>
      <rPr>
        <sz val="14"/>
        <rFont val="Times New Roman"/>
        <family val="1"/>
      </rPr>
      <t xml:space="preserve">            </t>
    </r>
    <r>
      <rPr>
        <sz val="14"/>
        <rFont val="仿宋"/>
        <family val="3"/>
        <charset val="134"/>
      </rPr>
      <t>（</t>
    </r>
    <r>
      <rPr>
        <sz val="14"/>
        <rFont val="Times New Roman"/>
        <family val="1"/>
      </rPr>
      <t>2</t>
    </r>
    <r>
      <rPr>
        <sz val="14"/>
        <rFont val="仿宋"/>
        <family val="3"/>
        <charset val="134"/>
      </rPr>
      <t>）公务用车购置费</t>
    </r>
  </si>
  <si>
    <t>附表七</t>
  </si>
  <si>
    <r>
      <rPr>
        <sz val="22"/>
        <rFont val="方正小标宋简体"/>
        <family val="4"/>
        <charset val="134"/>
      </rPr>
      <t>2019</t>
    </r>
    <r>
      <rPr>
        <sz val="25"/>
        <rFont val="方正小标宋简体"/>
        <family val="4"/>
        <charset val="134"/>
      </rPr>
      <t>年政府性基金预算本级收支平衡表</t>
    </r>
  </si>
  <si>
    <t>收入项目</t>
  </si>
  <si>
    <t>支出项目</t>
  </si>
  <si>
    <t>一、港口建设费收入</t>
  </si>
  <si>
    <t>一、文化体育与传媒支出</t>
  </si>
  <si>
    <t>二、国家电影事业发展专项资金收入</t>
  </si>
  <si>
    <t>二、社会保障和就业支出</t>
  </si>
  <si>
    <t>三、城市公用事业附加收入</t>
  </si>
  <si>
    <t>三、节能环保支出</t>
  </si>
  <si>
    <t>四、国有土地收益基金收入</t>
  </si>
  <si>
    <t>四、城乡社区支出</t>
  </si>
  <si>
    <t>五、农业土地开发资金收入</t>
  </si>
  <si>
    <t>五、农林水支出</t>
  </si>
  <si>
    <t>六、国有土地使用权出让收入</t>
  </si>
  <si>
    <t>六、交通运输支出</t>
  </si>
  <si>
    <t>七、大中型水库库区基金收入</t>
  </si>
  <si>
    <t>七、资源勘探信息等支出</t>
  </si>
  <si>
    <t>八、彩票公益金收入</t>
  </si>
  <si>
    <t>八、商业服务业等支出</t>
  </si>
  <si>
    <t>九、城市基础设施配套费收入</t>
  </si>
  <si>
    <t>九、其他支出</t>
  </si>
  <si>
    <t>十、小型水库移民扶助基金收入</t>
  </si>
  <si>
    <t>十、债务付息支出</t>
  </si>
  <si>
    <t>十一、国家重大水利工程建设基金收入</t>
  </si>
  <si>
    <t>十一、债务发行费用支出</t>
  </si>
  <si>
    <t>十二、污水处理费收入</t>
  </si>
  <si>
    <t>十三、彩票发行机构和彩票销售机构的业务费用</t>
  </si>
  <si>
    <t>十四、其他政府性基金收入</t>
  </si>
  <si>
    <t>收入合计</t>
  </si>
  <si>
    <t>支出合计</t>
  </si>
  <si>
    <t>上级补助收入（预计）</t>
  </si>
  <si>
    <t>调入资金</t>
  </si>
  <si>
    <t>调出资金</t>
  </si>
  <si>
    <t>上年滚存结余</t>
  </si>
  <si>
    <t>结转下年</t>
  </si>
  <si>
    <t>附表八</t>
  </si>
  <si>
    <t>2019年土地出让金收支计划平衡表</t>
  </si>
  <si>
    <t>序号</t>
  </si>
  <si>
    <t>收入</t>
  </si>
  <si>
    <t>面积
(亩)</t>
  </si>
  <si>
    <t>单价
(万元
/亩)</t>
  </si>
  <si>
    <t>土地出让金收入扣除市级留成后回拨我区金额（78%）</t>
  </si>
  <si>
    <t>一、土地出让金收入</t>
  </si>
  <si>
    <t>一、贷款还本</t>
  </si>
  <si>
    <t>香港峻益预申请用地</t>
  </si>
  <si>
    <t>江滨南路A地块（延陵社区石结构改造项目）</t>
  </si>
  <si>
    <t>福建省泉州市城市综合开发公司</t>
  </si>
  <si>
    <t>田中片区D6地块</t>
  </si>
  <si>
    <t>泉州鲤兴投资开发中心（泉三高速）</t>
  </si>
  <si>
    <t>江南兴贤路中段片区</t>
  </si>
  <si>
    <t>泉州鲤城城市建设集团有限公司（市高投）</t>
  </si>
  <si>
    <t>原中心粮库</t>
  </si>
  <si>
    <t>二、政府购买服务</t>
  </si>
  <si>
    <t>双语学校</t>
  </si>
  <si>
    <t>泉州鲤城城市交通开发有限公司</t>
  </si>
  <si>
    <t>龙头山</t>
  </si>
  <si>
    <t>泉州市鲤城房地产公司</t>
  </si>
  <si>
    <t>三、高速资本金</t>
  </si>
  <si>
    <t>泉州鲤城城市建设集团有限公司</t>
  </si>
  <si>
    <t>泉州鲤兴投资开发中心</t>
  </si>
  <si>
    <t>四、地方政府专项债券付息及发行费</t>
  </si>
  <si>
    <t>其中：一般8578.93，专项2753.27</t>
  </si>
  <si>
    <t>五、建设项目过渡费</t>
  </si>
  <si>
    <t>高山危旧房改造项目</t>
  </si>
  <si>
    <t>江滨A地块项目</t>
  </si>
  <si>
    <t>温陵商贸中心项目（美食街北延段片区改造）</t>
  </si>
  <si>
    <t>龙头山片区改造项目</t>
  </si>
  <si>
    <t>站前大道鲤城段项目</t>
  </si>
  <si>
    <t>金塔段市政道路</t>
  </si>
  <si>
    <t>南迎宾大道项目</t>
  </si>
  <si>
    <t>旧浮桥街危房改造项目</t>
  </si>
  <si>
    <t>爱国路道路拓改及片区改造建设工程项目</t>
  </si>
  <si>
    <t>江滨南路南侧（延陵、坂头、新步）片区改造项目</t>
  </si>
  <si>
    <t>南俊路北拓项目</t>
  </si>
  <si>
    <t>七支路项目</t>
  </si>
  <si>
    <t>中医联合医院东侧道路项目</t>
  </si>
  <si>
    <t>兴贤路北拓（福隆星城）项目</t>
  </si>
  <si>
    <t>六、贷款利息</t>
  </si>
  <si>
    <t>七、调出资金（调到一般公共预算）</t>
  </si>
  <si>
    <t>鲤城区站前大道西侧棚户区（石结构房屋）改造及基础设施建设项目</t>
  </si>
  <si>
    <t>江滨南路南侧片区改造项目滨江A地块（延陵社区石结构房屋改造项目）</t>
  </si>
  <si>
    <t>田中片区改造项目</t>
  </si>
  <si>
    <t>江南兴贤路中段片区改造项目</t>
  </si>
  <si>
    <t>爱国路道路拓宽及片区改造项目</t>
  </si>
  <si>
    <t>常泰中心小学项目</t>
  </si>
  <si>
    <t>玉田渠（金浦段）清淤整治工程</t>
  </si>
  <si>
    <t>泉州七中江南校区配套道路工程</t>
  </si>
  <si>
    <t>江南花园城配建小学项目</t>
  </si>
  <si>
    <t>鲤城区第三实验小学行政综合楼</t>
  </si>
  <si>
    <t>泉州市公安局金龙派出所综合业务用房项目</t>
  </si>
  <si>
    <t>泉州市公安局常泰派出所综合业务用房项目</t>
  </si>
  <si>
    <t>泉州十五中扩建项目</t>
  </si>
  <si>
    <t>九、城乡民生基础设施建设项目（城市道路建设）</t>
  </si>
  <si>
    <t>南北通道绿化（其中站前2200江滨南路1600）</t>
  </si>
  <si>
    <r>
      <rPr>
        <sz val="22"/>
        <rFont val="方正小标宋简体"/>
        <family val="4"/>
        <charset val="134"/>
      </rPr>
      <t>2019</t>
    </r>
    <r>
      <rPr>
        <sz val="25"/>
        <rFont val="方正小标宋简体"/>
        <family val="4"/>
        <charset val="134"/>
      </rPr>
      <t>年国有资本经营预算收支平衡表</t>
    </r>
  </si>
  <si>
    <t>一、利润收入</t>
  </si>
  <si>
    <t>一、解决历史遗留问题及改革成本支出</t>
  </si>
  <si>
    <t>二、股利、股息收入</t>
  </si>
  <si>
    <t>三、产权转让收入</t>
  </si>
  <si>
    <t>三、国有企业政策性补贴（项）</t>
  </si>
  <si>
    <t>四、清算收入</t>
  </si>
  <si>
    <t>四、金融国有资本经营预算支出</t>
  </si>
  <si>
    <t>五、其他国有资本经营预算收入</t>
  </si>
  <si>
    <t>五、其他国有资本经营预算支出</t>
  </si>
  <si>
    <t>转移支付收入</t>
  </si>
  <si>
    <t>转移支付支出</t>
  </si>
  <si>
    <t>上年结转</t>
  </si>
  <si>
    <t>年终结余</t>
  </si>
  <si>
    <t>总计</t>
  </si>
  <si>
    <t>附表十</t>
  </si>
  <si>
    <t xml:space="preserve">    其中：保险费收入</t>
  </si>
  <si>
    <t xml:space="preserve">          财政补贴收入</t>
  </si>
  <si>
    <t xml:space="preserve">          利息收入</t>
  </si>
  <si>
    <t xml:space="preserve">          其他收入</t>
  </si>
  <si>
    <t xml:space="preserve">          动用上年结余收入</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</si>
  <si>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</si>
  <si>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</si>
  <si>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</si>
  <si>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</si>
  <si>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</si>
  <si>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</si>
  <si>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其中：城乡居民基本医疗保险基金医疗待遇支出</t>
  </si>
  <si>
    <t xml:space="preserve">              大病医疗保险支出</t>
  </si>
  <si>
    <t xml:space="preserve">              其他城乡居民基本医疗保险基金支出</t>
  </si>
  <si>
    <t xml:space="preserve">    其中：生育保险基金支出</t>
  </si>
  <si>
    <t xml:space="preserve">          生育医疗费用支出</t>
  </si>
  <si>
    <t xml:space="preserve">          生育津贴支出</t>
  </si>
  <si>
    <t xml:space="preserve">          其他生育保险基金支出</t>
  </si>
  <si>
    <t>本年收入合计</t>
  </si>
  <si>
    <t>本年支出合计</t>
  </si>
  <si>
    <t>附表十一</t>
  </si>
  <si>
    <t>2017-2018年政府债务余额和限额情况表</t>
  </si>
  <si>
    <t>一般债务</t>
  </si>
  <si>
    <t>专项债务</t>
  </si>
  <si>
    <t>一、政府债务余额情况</t>
  </si>
  <si>
    <t>1、2017年末余额</t>
  </si>
  <si>
    <t>2、2018年新增额</t>
  </si>
  <si>
    <t>3、2018年偿还本金</t>
  </si>
  <si>
    <t>4、2018年末余额</t>
  </si>
  <si>
    <t>二、政府债务限额情况</t>
  </si>
  <si>
    <t>1．2017年限额</t>
  </si>
  <si>
    <t>2．2018年新增限额</t>
  </si>
  <si>
    <t>3．2018年限额</t>
  </si>
  <si>
    <t>四、债券还本支出</t>
    <phoneticPr fontId="91" type="noConversion"/>
  </si>
  <si>
    <t xml:space="preserve">            其中：区级财政补助  </t>
    <phoneticPr fontId="91" type="noConversion"/>
  </si>
  <si>
    <t>十、PPP项目</t>
    <phoneticPr fontId="91" type="noConversion"/>
  </si>
  <si>
    <t>晋江下游生态整治工程</t>
    <phoneticPr fontId="91" type="noConversion"/>
  </si>
  <si>
    <t xml:space="preserve">泉州市鲤城区2019年财政收支预算草案  </t>
    <phoneticPr fontId="95" type="noConversion"/>
  </si>
  <si>
    <t>粮油公司上缴</t>
    <phoneticPr fontId="91" type="noConversion"/>
  </si>
  <si>
    <t>泉州市鲤城江南污水净化处理费用</t>
  </si>
  <si>
    <t>生态环保水体整治</t>
  </si>
  <si>
    <t>龙头山片区改造安置房项目</t>
  </si>
  <si>
    <t>延陵安置区（东片区）</t>
  </si>
  <si>
    <t>老城区背街小巷破损（XIN行动，包括17年度）</t>
  </si>
  <si>
    <r>
      <t>2019</t>
    </r>
    <r>
      <rPr>
        <sz val="10"/>
        <rFont val="仿宋"/>
        <family val="3"/>
        <charset val="134"/>
      </rPr>
      <t>年预算数</t>
    </r>
  </si>
  <si>
    <t xml:space="preserve">    1.保障性安居工程支出</t>
    <phoneticPr fontId="91" type="noConversion"/>
  </si>
  <si>
    <t xml:space="preserve">      ①其他保障性安居工程支出</t>
    <phoneticPr fontId="91" type="noConversion"/>
  </si>
  <si>
    <r>
      <t>2018</t>
    </r>
    <r>
      <rPr>
        <sz val="10"/>
        <rFont val="仿宋"/>
        <family val="3"/>
        <charset val="134"/>
      </rPr>
      <t>年调整预算数</t>
    </r>
  </si>
  <si>
    <t>十三、自然资源海洋气象支出</t>
    <phoneticPr fontId="91" type="noConversion"/>
  </si>
  <si>
    <t>十四、住房保障支出</t>
    <phoneticPr fontId="91" type="noConversion"/>
  </si>
  <si>
    <t xml:space="preserve">    1.司法</t>
    <phoneticPr fontId="91" type="noConversion"/>
  </si>
  <si>
    <t xml:space="preserve">    2.其他公共安全支出</t>
    <phoneticPr fontId="91" type="noConversion"/>
  </si>
  <si>
    <t xml:space="preserve">      ①财政对城乡居民基本养老保险基金的补助</t>
    <phoneticPr fontId="91" type="noConversion"/>
  </si>
  <si>
    <t xml:space="preserve">      ①水资源节约管理与保护</t>
    <phoneticPr fontId="91" type="noConversion"/>
  </si>
  <si>
    <t xml:space="preserve">      ②防汛</t>
    <phoneticPr fontId="91" type="noConversion"/>
  </si>
  <si>
    <t xml:space="preserve">      ③其他水利支出</t>
    <phoneticPr fontId="91" type="noConversion"/>
  </si>
  <si>
    <t>融资债务（压减）</t>
  </si>
  <si>
    <t>附表九</t>
    <phoneticPr fontId="91" type="noConversion"/>
  </si>
  <si>
    <t>二、国有企业资本金注入</t>
    <phoneticPr fontId="91" type="noConversion"/>
  </si>
  <si>
    <t>国投公司资本金</t>
    <phoneticPr fontId="91" type="noConversion"/>
  </si>
  <si>
    <r>
      <t>2019</t>
    </r>
    <r>
      <rPr>
        <sz val="25"/>
        <rFont val="方正小标宋简体"/>
        <family val="4"/>
        <charset val="134"/>
      </rPr>
      <t>年社会保险基金预算收支平衡表</t>
    </r>
    <phoneticPr fontId="91" type="noConversion"/>
  </si>
  <si>
    <t>泉州汉威机械制造有限公司</t>
  </si>
  <si>
    <t>福建立信换热设备织造有限公司</t>
  </si>
  <si>
    <t>预备费
及预留</t>
    <phoneticPr fontId="91" type="noConversion"/>
  </si>
  <si>
    <t>对企业
补助</t>
    <phoneticPr fontId="91" type="noConversion"/>
  </si>
  <si>
    <t>对社会保障基金补助</t>
    <phoneticPr fontId="91" type="noConversion"/>
  </si>
  <si>
    <r>
      <rPr>
        <sz val="14"/>
        <rFont val="仿宋"/>
        <family val="3"/>
        <charset val="134"/>
      </rPr>
      <t>备注：</t>
    </r>
    <r>
      <rPr>
        <sz val="14"/>
        <rFont val="Times New Roman"/>
        <family val="1"/>
      </rPr>
      <t>1</t>
    </r>
    <r>
      <rPr>
        <sz val="14"/>
        <rFont val="仿宋"/>
        <family val="3"/>
        <charset val="134"/>
      </rPr>
      <t>、按照党中央、国务院有关文件及部门预算管理有关规定，</t>
    </r>
    <r>
      <rPr>
        <sz val="14"/>
        <rFont val="Times New Roman"/>
        <family val="1"/>
      </rPr>
      <t>“</t>
    </r>
    <r>
      <rPr>
        <sz val="14"/>
        <rFont val="仿宋"/>
        <family val="3"/>
        <charset val="134"/>
      </rPr>
      <t>三公</t>
    </r>
    <r>
      <rPr>
        <sz val="14"/>
        <rFont val="Times New Roman"/>
        <family val="1"/>
      </rPr>
      <t>”</t>
    </r>
    <r>
      <rPr>
        <sz val="14"/>
        <rFont val="仿宋"/>
        <family val="3"/>
        <charset val="134"/>
      </rPr>
      <t xml:space="preserve">经费包括因公出国（境）费、公务用车购置及运行费和公务接待费。
</t>
    </r>
    <r>
      <rPr>
        <sz val="14"/>
        <rFont val="Times New Roman"/>
        <family val="1"/>
      </rPr>
      <t xml:space="preserve">          </t>
    </r>
    <r>
      <rPr>
        <sz val="14"/>
        <rFont val="仿宋"/>
        <family val="3"/>
        <charset val="134"/>
      </rPr>
      <t>（</t>
    </r>
    <r>
      <rPr>
        <sz val="14"/>
        <rFont val="Times New Roman"/>
        <family val="1"/>
      </rPr>
      <t>1</t>
    </r>
    <r>
      <rPr>
        <sz val="14"/>
        <rFont val="仿宋"/>
        <family val="3"/>
        <charset val="134"/>
      </rPr>
      <t xml:space="preserve">）因公出国（境）费，指单位工作人员公务出国（境）的住宿费、旅费、伙食补助费、杂费、培训费等支出。
</t>
    </r>
    <r>
      <rPr>
        <sz val="14"/>
        <rFont val="Times New Roman"/>
        <family val="1"/>
      </rPr>
      <t xml:space="preserve">          </t>
    </r>
    <r>
      <rPr>
        <sz val="14"/>
        <rFont val="仿宋"/>
        <family val="3"/>
        <charset val="134"/>
      </rPr>
      <t>（</t>
    </r>
    <r>
      <rPr>
        <sz val="14"/>
        <rFont val="Times New Roman"/>
        <family val="1"/>
      </rPr>
      <t>2</t>
    </r>
    <r>
      <rPr>
        <sz val="14"/>
        <rFont val="仿宋"/>
        <family val="3"/>
        <charset val="134"/>
      </rPr>
      <t xml:space="preserve">）公务用车购置及运行费，指单位公务用车购置费及租用费、燃料费、维修费、过路过桥费、保险费、安全奖励费用等支出，公务用车指用于履行公务的机动车辆，包括领导干部用车、一般公务用车和执法执勤用车。
</t>
    </r>
    <r>
      <rPr>
        <sz val="14"/>
        <rFont val="Times New Roman"/>
        <family val="1"/>
      </rPr>
      <t xml:space="preserve">          </t>
    </r>
    <r>
      <rPr>
        <sz val="14"/>
        <rFont val="仿宋"/>
        <family val="3"/>
        <charset val="134"/>
      </rPr>
      <t>（</t>
    </r>
    <r>
      <rPr>
        <sz val="14"/>
        <rFont val="Times New Roman"/>
        <family val="1"/>
      </rPr>
      <t>3</t>
    </r>
    <r>
      <rPr>
        <sz val="14"/>
        <rFont val="仿宋"/>
        <family val="3"/>
        <charset val="134"/>
      </rPr>
      <t xml:space="preserve">）公务接待费，指单位按规定开支的各类公务接待（含外宾接待）支出。
</t>
    </r>
    <r>
      <rPr>
        <sz val="14"/>
        <rFont val="Times New Roman"/>
        <family val="1"/>
      </rPr>
      <t xml:space="preserve">            2</t>
    </r>
    <r>
      <rPr>
        <sz val="14"/>
        <rFont val="仿宋"/>
        <family val="3"/>
        <charset val="134"/>
      </rPr>
      <t>、经汇总，本级</t>
    </r>
    <r>
      <rPr>
        <sz val="14"/>
        <rFont val="Times New Roman"/>
        <family val="1"/>
      </rPr>
      <t>2019</t>
    </r>
    <r>
      <rPr>
        <sz val="14"/>
        <rFont val="仿宋"/>
        <family val="3"/>
        <charset val="134"/>
      </rPr>
      <t>年使用一般公共预算拨款安排的“三公”经费预算数为</t>
    </r>
    <r>
      <rPr>
        <sz val="14"/>
        <rFont val="Times New Roman"/>
        <family val="1"/>
      </rPr>
      <t>606</t>
    </r>
    <r>
      <rPr>
        <sz val="14"/>
        <rFont val="仿宋"/>
        <family val="3"/>
        <charset val="134"/>
      </rPr>
      <t>万元，比上年预算数增加</t>
    </r>
    <r>
      <rPr>
        <sz val="14"/>
        <rFont val="Times New Roman"/>
        <family val="1"/>
      </rPr>
      <t>46</t>
    </r>
    <r>
      <rPr>
        <sz val="14"/>
        <rFont val="仿宋"/>
        <family val="3"/>
        <charset val="134"/>
      </rPr>
      <t>万元。其中，因公出国（境）经费</t>
    </r>
    <r>
      <rPr>
        <sz val="14"/>
        <rFont val="Times New Roman"/>
        <family val="1"/>
      </rPr>
      <t>46</t>
    </r>
    <r>
      <rPr>
        <sz val="14"/>
        <rFont val="仿宋"/>
        <family val="3"/>
        <charset val="134"/>
      </rPr>
      <t>万元，与上年预算数相比下降</t>
    </r>
    <r>
      <rPr>
        <sz val="14"/>
        <rFont val="Times New Roman"/>
        <family val="1"/>
      </rPr>
      <t>8%</t>
    </r>
    <r>
      <rPr>
        <sz val="14"/>
        <rFont val="仿宋"/>
        <family val="3"/>
        <charset val="134"/>
      </rPr>
      <t>；公务接待费</t>
    </r>
    <r>
      <rPr>
        <sz val="14"/>
        <rFont val="Times New Roman"/>
        <family val="1"/>
      </rPr>
      <t>60</t>
    </r>
    <r>
      <rPr>
        <sz val="14"/>
        <rFont val="仿宋"/>
        <family val="3"/>
        <charset val="134"/>
      </rPr>
      <t>万元，与上年预算数持平；公务用车购置经费</t>
    </r>
    <r>
      <rPr>
        <sz val="14"/>
        <rFont val="Times New Roman"/>
        <family val="1"/>
      </rPr>
      <t>50</t>
    </r>
    <r>
      <rPr>
        <sz val="14"/>
        <rFont val="仿宋"/>
        <family val="3"/>
        <charset val="134"/>
      </rPr>
      <t>万元，与上年预算数持平；公务用车运行经费</t>
    </r>
    <r>
      <rPr>
        <sz val="14"/>
        <rFont val="Times New Roman"/>
        <family val="1"/>
      </rPr>
      <t>500</t>
    </r>
    <r>
      <rPr>
        <sz val="14"/>
        <rFont val="仿宋"/>
        <family val="3"/>
        <charset val="134"/>
      </rPr>
      <t>万元，与上年预算数相比增长</t>
    </r>
    <r>
      <rPr>
        <sz val="14"/>
        <rFont val="Times New Roman"/>
        <family val="1"/>
      </rPr>
      <t>12.5 %</t>
    </r>
    <r>
      <rPr>
        <sz val="14"/>
        <rFont val="仿宋"/>
        <family val="3"/>
        <charset val="134"/>
      </rPr>
      <t>。</t>
    </r>
    <phoneticPr fontId="91" type="noConversion"/>
  </si>
  <si>
    <t>一、城乡居民基本养老保险基金收入</t>
    <phoneticPr fontId="91" type="noConversion"/>
  </si>
  <si>
    <t>一、城乡居民基本养老保险基金支出</t>
    <phoneticPr fontId="91" type="noConversion"/>
  </si>
  <si>
    <t>二、机关事业单位基本养老保险基金收入</t>
    <phoneticPr fontId="91" type="noConversion"/>
  </si>
  <si>
    <t>二、机关事业单位基本养老保险基金支出</t>
    <phoneticPr fontId="91" type="noConversion"/>
  </si>
  <si>
    <t>三、城乡居民基本医疗保险基金收入</t>
    <phoneticPr fontId="91" type="noConversion"/>
  </si>
  <si>
    <t>三、城乡居民基本医疗保险基金支出</t>
    <phoneticPr fontId="91" type="noConversion"/>
  </si>
  <si>
    <t>四、生育保险基金收入</t>
    <phoneticPr fontId="91" type="noConversion"/>
  </si>
  <si>
    <t>四、生育保险基金支出</t>
    <phoneticPr fontId="91" type="noConversion"/>
  </si>
  <si>
    <t>中心市区内沟河综合整治提升工程启动资金</t>
    <phoneticPr fontId="91" type="noConversion"/>
  </si>
  <si>
    <t>八、重点建设项目</t>
    <phoneticPr fontId="91" type="noConversion"/>
  </si>
  <si>
    <t>2019年一般公共预算收入安排情况表</t>
    <phoneticPr fontId="91" type="noConversion"/>
  </si>
  <si>
    <r>
      <rPr>
        <sz val="12"/>
        <rFont val="仿宋_GB2312"/>
        <family val="3"/>
        <charset val="134"/>
      </rPr>
      <t>体制财力</t>
    </r>
    <r>
      <rPr>
        <sz val="12"/>
        <rFont val="Times New Roman"/>
        <family val="1"/>
      </rPr>
      <t>86564</t>
    </r>
    <r>
      <rPr>
        <sz val="12"/>
        <rFont val="仿宋_GB2312"/>
        <family val="3"/>
        <charset val="134"/>
      </rPr>
      <t>万元</t>
    </r>
    <r>
      <rPr>
        <sz val="12"/>
        <rFont val="Times New Roman"/>
        <family val="1"/>
      </rPr>
      <t>=</t>
    </r>
    <r>
      <rPr>
        <sz val="12"/>
        <rFont val="仿宋_GB2312"/>
        <family val="3"/>
        <charset val="134"/>
      </rPr>
      <t>一般公共预算收入</t>
    </r>
    <r>
      <rPr>
        <sz val="12"/>
        <rFont val="Times New Roman"/>
        <family val="1"/>
      </rPr>
      <t>113330</t>
    </r>
    <r>
      <rPr>
        <sz val="12"/>
        <rFont val="仿宋_GB2312"/>
        <family val="3"/>
        <charset val="134"/>
      </rPr>
      <t>万元</t>
    </r>
    <r>
      <rPr>
        <sz val="12"/>
        <rFont val="Times New Roman"/>
        <family val="1"/>
      </rPr>
      <t>+</t>
    </r>
    <r>
      <rPr>
        <sz val="12"/>
        <rFont val="仿宋_GB2312"/>
        <family val="3"/>
        <charset val="134"/>
      </rPr>
      <t>返还性收入</t>
    </r>
    <r>
      <rPr>
        <sz val="12"/>
        <rFont val="Times New Roman"/>
        <family val="1"/>
      </rPr>
      <t>13499</t>
    </r>
    <r>
      <rPr>
        <sz val="12"/>
        <rFont val="仿宋_GB2312"/>
        <family val="3"/>
        <charset val="134"/>
      </rPr>
      <t>万元</t>
    </r>
    <r>
      <rPr>
        <sz val="12"/>
        <rFont val="Times New Roman"/>
        <family val="1"/>
      </rPr>
      <t>+</t>
    </r>
    <r>
      <rPr>
        <sz val="12"/>
        <rFont val="仿宋_GB2312"/>
        <family val="3"/>
        <charset val="134"/>
      </rPr>
      <t>市级财力补助</t>
    </r>
    <r>
      <rPr>
        <sz val="12"/>
        <rFont val="Times New Roman"/>
        <family val="1"/>
      </rPr>
      <t>13793</t>
    </r>
    <r>
      <rPr>
        <sz val="12"/>
        <rFont val="仿宋_GB2312"/>
        <family val="3"/>
        <charset val="134"/>
      </rPr>
      <t>万元</t>
    </r>
    <r>
      <rPr>
        <sz val="12"/>
        <rFont val="Times New Roman"/>
        <family val="1"/>
      </rPr>
      <t>-</t>
    </r>
    <r>
      <rPr>
        <sz val="12"/>
        <rFont val="仿宋_GB2312"/>
        <family val="3"/>
        <charset val="134"/>
      </rPr>
      <t>上解上级支出</t>
    </r>
    <r>
      <rPr>
        <sz val="12"/>
        <rFont val="Times New Roman"/>
        <family val="1"/>
      </rPr>
      <t>54058</t>
    </r>
    <r>
      <rPr>
        <sz val="12"/>
        <rFont val="仿宋_GB2312"/>
        <family val="3"/>
        <charset val="134"/>
      </rPr>
      <t>万元</t>
    </r>
    <phoneticPr fontId="91" type="noConversion"/>
  </si>
  <si>
    <r>
      <rPr>
        <sz val="12"/>
        <rFont val="宋体"/>
        <family val="3"/>
        <charset val="134"/>
      </rPr>
      <t>备注：</t>
    </r>
    <r>
      <rPr>
        <sz val="12"/>
        <rFont val="Times New Roman"/>
        <family val="1"/>
      </rPr>
      <t>1</t>
    </r>
    <r>
      <rPr>
        <sz val="12"/>
        <rFont val="宋体"/>
        <family val="3"/>
        <charset val="134"/>
      </rPr>
      <t>、区外税收定额财力</t>
    </r>
    <r>
      <rPr>
        <sz val="12"/>
        <rFont val="Times New Roman"/>
        <family val="1"/>
      </rPr>
      <t>=</t>
    </r>
    <r>
      <rPr>
        <sz val="12"/>
        <rFont val="宋体"/>
        <family val="3"/>
        <charset val="134"/>
      </rPr>
      <t>（</t>
    </r>
    <r>
      <rPr>
        <sz val="12"/>
        <rFont val="Times New Roman"/>
        <family val="1"/>
      </rPr>
      <t>6420-228</t>
    </r>
    <r>
      <rPr>
        <sz val="12"/>
        <rFont val="宋体"/>
        <family val="3"/>
        <charset val="134"/>
      </rPr>
      <t>）</t>
    </r>
    <r>
      <rPr>
        <sz val="12"/>
        <rFont val="Times New Roman"/>
        <family val="1"/>
      </rPr>
      <t>×0.692+228=4513</t>
    </r>
    <r>
      <rPr>
        <sz val="12"/>
        <rFont val="宋体"/>
        <family val="3"/>
        <charset val="134"/>
      </rPr>
      <t xml:space="preserve">万元；
</t>
    </r>
    <r>
      <rPr>
        <sz val="12"/>
        <rFont val="Times New Roman"/>
        <family val="1"/>
      </rPr>
      <t xml:space="preserve">            2</t>
    </r>
    <r>
      <rPr>
        <sz val="12"/>
        <rFont val="宋体"/>
        <family val="3"/>
        <charset val="134"/>
      </rPr>
      <t>、上缴省财政</t>
    </r>
    <r>
      <rPr>
        <sz val="12"/>
        <rFont val="Times New Roman"/>
        <family val="1"/>
      </rPr>
      <t>=(113330-28348+2010)</t>
    </r>
    <r>
      <rPr>
        <sz val="12"/>
        <rFont val="宋体"/>
        <family val="3"/>
        <charset val="134"/>
      </rPr>
      <t>×</t>
    </r>
    <r>
      <rPr>
        <sz val="12"/>
        <rFont val="Times New Roman"/>
        <family val="1"/>
      </rPr>
      <t>20%=17398</t>
    </r>
    <r>
      <rPr>
        <sz val="12"/>
        <rFont val="宋体"/>
        <family val="3"/>
        <charset val="134"/>
      </rPr>
      <t xml:space="preserve">万元；
</t>
    </r>
    <r>
      <rPr>
        <sz val="12"/>
        <rFont val="Times New Roman"/>
        <family val="1"/>
      </rPr>
      <t xml:space="preserve">            3</t>
    </r>
    <r>
      <rPr>
        <sz val="12"/>
        <rFont val="宋体"/>
        <family val="3"/>
        <charset val="134"/>
      </rPr>
      <t>、上缴市财政</t>
    </r>
    <r>
      <rPr>
        <sz val="12"/>
        <rFont val="Times New Roman"/>
        <family val="1"/>
      </rPr>
      <t>=(113330-28348+2010-17398)</t>
    </r>
    <r>
      <rPr>
        <sz val="12"/>
        <rFont val="宋体"/>
        <family val="3"/>
        <charset val="134"/>
      </rPr>
      <t>×</t>
    </r>
    <r>
      <rPr>
        <sz val="12"/>
        <rFont val="Times New Roman"/>
        <family val="1"/>
      </rPr>
      <t>13.5%=9395</t>
    </r>
    <r>
      <rPr>
        <sz val="12"/>
        <rFont val="宋体"/>
        <family val="3"/>
        <charset val="134"/>
      </rPr>
      <t xml:space="preserve">万元；
</t>
    </r>
    <r>
      <rPr>
        <sz val="12"/>
        <rFont val="Times New Roman"/>
        <family val="1"/>
      </rPr>
      <t xml:space="preserve">            4</t>
    </r>
    <r>
      <rPr>
        <sz val="12"/>
        <rFont val="宋体"/>
        <family val="3"/>
        <charset val="134"/>
      </rPr>
      <t>、其他上解</t>
    </r>
    <r>
      <rPr>
        <sz val="12"/>
        <rFont val="Times New Roman"/>
        <family val="1"/>
      </rPr>
      <t>=</t>
    </r>
    <r>
      <rPr>
        <sz val="12"/>
        <rFont val="宋体"/>
        <family val="3"/>
        <charset val="134"/>
      </rPr>
      <t>市燃气有限公司地方级收入财力结算</t>
    </r>
    <r>
      <rPr>
        <sz val="12"/>
        <rFont val="Times New Roman"/>
        <family val="1"/>
      </rPr>
      <t>811</t>
    </r>
    <r>
      <rPr>
        <sz val="12"/>
        <rFont val="宋体"/>
        <family val="3"/>
        <charset val="134"/>
      </rPr>
      <t>万元</t>
    </r>
    <r>
      <rPr>
        <sz val="12"/>
        <rFont val="Times New Roman"/>
        <family val="1"/>
      </rPr>
      <t>+</t>
    </r>
    <r>
      <rPr>
        <sz val="12"/>
        <rFont val="宋体"/>
        <family val="3"/>
        <charset val="134"/>
      </rPr>
      <t>上缴新能源汽车推广应用配套补助资金</t>
    </r>
    <r>
      <rPr>
        <sz val="12"/>
        <rFont val="Times New Roman"/>
        <family val="1"/>
      </rPr>
      <t>387</t>
    </r>
    <r>
      <rPr>
        <sz val="12"/>
        <rFont val="宋体"/>
        <family val="3"/>
        <charset val="134"/>
      </rPr>
      <t>万元</t>
    </r>
    <r>
      <rPr>
        <sz val="12"/>
        <rFont val="Times New Roman"/>
        <family val="1"/>
      </rPr>
      <t>+</t>
    </r>
    <r>
      <rPr>
        <sz val="12"/>
        <rFont val="宋体"/>
        <family val="3"/>
        <charset val="134"/>
      </rPr>
      <t>市地税直属分局代征代扣手续费</t>
    </r>
    <r>
      <rPr>
        <sz val="12"/>
        <rFont val="Times New Roman"/>
        <family val="1"/>
      </rPr>
      <t>310</t>
    </r>
    <r>
      <rPr>
        <sz val="12"/>
        <rFont val="宋体"/>
        <family val="3"/>
        <charset val="134"/>
      </rPr>
      <t>万元</t>
    </r>
    <r>
      <rPr>
        <sz val="12"/>
        <rFont val="Times New Roman"/>
        <family val="1"/>
      </rPr>
      <t>+</t>
    </r>
    <r>
      <rPr>
        <sz val="12"/>
        <rFont val="宋体"/>
        <family val="3"/>
        <charset val="134"/>
      </rPr>
      <t>精准扶贫资金</t>
    </r>
    <r>
      <rPr>
        <sz val="12"/>
        <rFont val="Times New Roman"/>
        <family val="1"/>
      </rPr>
      <t>229</t>
    </r>
    <r>
      <rPr>
        <sz val="12"/>
        <rFont val="宋体"/>
        <family val="3"/>
        <charset val="134"/>
      </rPr>
      <t>万元</t>
    </r>
    <r>
      <rPr>
        <sz val="12"/>
        <rFont val="Times New Roman"/>
        <family val="1"/>
      </rPr>
      <t>+</t>
    </r>
    <r>
      <rPr>
        <sz val="12"/>
        <rFont val="宋体"/>
        <family val="3"/>
        <charset val="134"/>
      </rPr>
      <t>江河下游地区对上游地区森林生态效益补偿额度</t>
    </r>
    <r>
      <rPr>
        <sz val="12"/>
        <rFont val="Times New Roman"/>
        <family val="1"/>
      </rPr>
      <t>211</t>
    </r>
    <r>
      <rPr>
        <sz val="12"/>
        <rFont val="宋体"/>
        <family val="3"/>
        <charset val="134"/>
      </rPr>
      <t>万元</t>
    </r>
    <r>
      <rPr>
        <sz val="12"/>
        <rFont val="Times New Roman"/>
        <family val="1"/>
      </rPr>
      <t>+</t>
    </r>
    <r>
      <rPr>
        <sz val="12"/>
        <rFont val="宋体"/>
        <family val="3"/>
        <charset val="134"/>
      </rPr>
      <t>政法经费保障体制改革</t>
    </r>
    <r>
      <rPr>
        <sz val="12"/>
        <rFont val="Times New Roman"/>
        <family val="1"/>
      </rPr>
      <t>160</t>
    </r>
    <r>
      <rPr>
        <sz val="12"/>
        <rFont val="宋体"/>
        <family val="3"/>
        <charset val="134"/>
      </rPr>
      <t>万元</t>
    </r>
    <r>
      <rPr>
        <sz val="12"/>
        <rFont val="Times New Roman"/>
        <family val="1"/>
      </rPr>
      <t>+</t>
    </r>
    <r>
      <rPr>
        <sz val="12"/>
        <rFont val="宋体"/>
        <family val="3"/>
        <charset val="134"/>
      </rPr>
      <t>上解市级绿化养护费用</t>
    </r>
    <r>
      <rPr>
        <sz val="12"/>
        <rFont val="Times New Roman"/>
        <family val="1"/>
      </rPr>
      <t>138</t>
    </r>
    <r>
      <rPr>
        <sz val="12"/>
        <rFont val="宋体"/>
        <family val="3"/>
        <charset val="134"/>
      </rPr>
      <t>万元</t>
    </r>
    <r>
      <rPr>
        <sz val="12"/>
        <rFont val="Times New Roman"/>
        <family val="1"/>
      </rPr>
      <t>+</t>
    </r>
    <r>
      <rPr>
        <sz val="12"/>
        <rFont val="宋体"/>
        <family val="3"/>
        <charset val="134"/>
      </rPr>
      <t>残疾人就业保障金</t>
    </r>
    <r>
      <rPr>
        <sz val="12"/>
        <rFont val="Times New Roman"/>
        <family val="1"/>
      </rPr>
      <t>48</t>
    </r>
    <r>
      <rPr>
        <sz val="12"/>
        <rFont val="宋体"/>
        <family val="3"/>
        <charset val="134"/>
      </rPr>
      <t>万元</t>
    </r>
    <r>
      <rPr>
        <sz val="12"/>
        <rFont val="Times New Roman"/>
        <family val="1"/>
      </rPr>
      <t>+</t>
    </r>
    <r>
      <rPr>
        <sz val="12"/>
        <rFont val="宋体"/>
        <family val="3"/>
        <charset val="134"/>
      </rPr>
      <t>上缴就业调剂金</t>
    </r>
    <r>
      <rPr>
        <sz val="12"/>
        <rFont val="Times New Roman"/>
        <family val="1"/>
      </rPr>
      <t>47</t>
    </r>
    <r>
      <rPr>
        <sz val="12"/>
        <rFont val="宋体"/>
        <family val="3"/>
        <charset val="134"/>
      </rPr>
      <t>万元</t>
    </r>
    <r>
      <rPr>
        <sz val="12"/>
        <rFont val="Times New Roman"/>
        <family val="1"/>
      </rPr>
      <t>+</t>
    </r>
    <r>
      <rPr>
        <sz val="12"/>
        <rFont val="宋体"/>
        <family val="3"/>
        <charset val="134"/>
      </rPr>
      <t>会计从业资格考试收费</t>
    </r>
    <r>
      <rPr>
        <sz val="12"/>
        <rFont val="Times New Roman"/>
        <family val="1"/>
      </rPr>
      <t>17</t>
    </r>
    <r>
      <rPr>
        <sz val="12"/>
        <rFont val="宋体"/>
        <family val="3"/>
        <charset val="134"/>
      </rPr>
      <t>万元</t>
    </r>
    <r>
      <rPr>
        <sz val="12"/>
        <rFont val="Times New Roman"/>
        <family val="1"/>
      </rPr>
      <t>+</t>
    </r>
    <r>
      <rPr>
        <sz val="12"/>
        <rFont val="宋体"/>
        <family val="3"/>
        <charset val="134"/>
      </rPr>
      <t>农村信用社企业所得税省级分成部份上解</t>
    </r>
    <r>
      <rPr>
        <sz val="12"/>
        <rFont val="Times New Roman"/>
        <family val="1"/>
      </rPr>
      <t>4</t>
    </r>
    <r>
      <rPr>
        <sz val="12"/>
        <rFont val="宋体"/>
        <family val="3"/>
        <charset val="134"/>
      </rPr>
      <t>万元</t>
    </r>
    <r>
      <rPr>
        <sz val="12"/>
        <rFont val="Times New Roman"/>
        <family val="1"/>
      </rPr>
      <t>+</t>
    </r>
    <r>
      <rPr>
        <sz val="12"/>
        <rFont val="宋体"/>
        <family val="3"/>
        <charset val="134"/>
      </rPr>
      <t>地方政府一般债券还本</t>
    </r>
    <r>
      <rPr>
        <sz val="12"/>
        <rFont val="Times New Roman"/>
        <family val="1"/>
      </rPr>
      <t>50</t>
    </r>
    <r>
      <rPr>
        <sz val="12"/>
        <rFont val="宋体"/>
        <family val="3"/>
        <charset val="134"/>
      </rPr>
      <t>万元</t>
    </r>
    <r>
      <rPr>
        <sz val="12"/>
        <rFont val="Times New Roman"/>
        <family val="1"/>
      </rPr>
      <t>+</t>
    </r>
    <r>
      <rPr>
        <sz val="12"/>
        <rFont val="宋体"/>
        <family val="3"/>
        <charset val="134"/>
      </rPr>
      <t>其他</t>
    </r>
    <r>
      <rPr>
        <sz val="12"/>
        <rFont val="Times New Roman"/>
        <family val="1"/>
      </rPr>
      <t>1941</t>
    </r>
    <r>
      <rPr>
        <sz val="12"/>
        <rFont val="宋体"/>
        <family val="3"/>
        <charset val="134"/>
      </rPr>
      <t>万元</t>
    </r>
    <r>
      <rPr>
        <sz val="12"/>
        <rFont val="Times New Roman"/>
        <family val="1"/>
      </rPr>
      <t>=4353</t>
    </r>
    <r>
      <rPr>
        <sz val="12"/>
        <rFont val="宋体"/>
        <family val="3"/>
        <charset val="134"/>
      </rPr>
      <t>万元。</t>
    </r>
    <phoneticPr fontId="91" type="noConversion"/>
  </si>
  <si>
    <r>
      <rPr>
        <sz val="12"/>
        <rFont val="仿宋_GB2312"/>
        <family val="3"/>
        <charset val="134"/>
      </rPr>
      <t>一般公共预算支出</t>
    </r>
    <r>
      <rPr>
        <sz val="12"/>
        <rFont val="Times New Roman"/>
        <family val="1"/>
      </rPr>
      <t>142064</t>
    </r>
    <r>
      <rPr>
        <sz val="12"/>
        <rFont val="仿宋_GB2312"/>
        <family val="3"/>
        <charset val="134"/>
      </rPr>
      <t>万元</t>
    </r>
    <r>
      <rPr>
        <sz val="12"/>
        <rFont val="Times New Roman"/>
        <family val="1"/>
      </rPr>
      <t>=</t>
    </r>
    <r>
      <rPr>
        <sz val="12"/>
        <rFont val="仿宋_GB2312"/>
        <family val="3"/>
        <charset val="134"/>
      </rPr>
      <t>体制财力</t>
    </r>
    <r>
      <rPr>
        <sz val="12"/>
        <rFont val="Times New Roman"/>
        <family val="1"/>
      </rPr>
      <t>86564</t>
    </r>
    <r>
      <rPr>
        <sz val="12"/>
        <rFont val="仿宋_GB2312"/>
        <family val="3"/>
        <charset val="134"/>
      </rPr>
      <t>万元</t>
    </r>
    <r>
      <rPr>
        <sz val="12"/>
        <rFont val="Times New Roman"/>
        <family val="1"/>
      </rPr>
      <t>+</t>
    </r>
    <r>
      <rPr>
        <sz val="12"/>
        <rFont val="仿宋_GB2312"/>
        <family val="3"/>
        <charset val="134"/>
      </rPr>
      <t>调入资金</t>
    </r>
    <r>
      <rPr>
        <sz val="12"/>
        <rFont val="Times New Roman"/>
        <family val="1"/>
      </rPr>
      <t>55500</t>
    </r>
    <r>
      <rPr>
        <sz val="12"/>
        <rFont val="仿宋_GB2312"/>
        <family val="3"/>
        <charset val="134"/>
      </rPr>
      <t>万元</t>
    </r>
    <phoneticPr fontId="91" type="noConversion"/>
  </si>
  <si>
    <t xml:space="preserve">      ①财政对生育保险基金的补助</t>
    <phoneticPr fontId="91" type="noConversion"/>
  </si>
  <si>
    <t>单位：万元</t>
    <phoneticPr fontId="91" type="noConversion"/>
  </si>
  <si>
    <t xml:space="preserve">      ①行政运行</t>
    <phoneticPr fontId="91" type="noConversion"/>
  </si>
  <si>
    <t>十三、自然资源海洋气象支出</t>
    <phoneticPr fontId="91" type="noConversion"/>
  </si>
  <si>
    <t>十四、住房保障支出</t>
    <phoneticPr fontId="91" type="noConversion"/>
  </si>
  <si>
    <t>十五、粮油物资储备支出</t>
    <phoneticPr fontId="91" type="noConversion"/>
  </si>
  <si>
    <t>十六、灾害防治及应急管理支出</t>
    <phoneticPr fontId="91" type="noConversion"/>
  </si>
  <si>
    <t>十七、预备费</t>
    <phoneticPr fontId="91" type="noConversion"/>
  </si>
  <si>
    <t>十八、其它支出</t>
    <phoneticPr fontId="91" type="noConversion"/>
  </si>
  <si>
    <t>十九、债务付息支出</t>
    <phoneticPr fontId="91" type="noConversion"/>
  </si>
  <si>
    <t>二十、债务发行费用支出</t>
    <phoneticPr fontId="91" type="noConversion"/>
  </si>
  <si>
    <t>单位：万元</t>
    <phoneticPr fontId="91" type="noConversion"/>
  </si>
  <si>
    <t>七中基金楼1300万元，安置房扩购款6000万元，安置房盘活10000万元，安置房出售10000万元。</t>
    <phoneticPr fontId="91" type="noConversion"/>
  </si>
  <si>
    <t>2019年上级下达转移支付资金安排支出情况表（上级补助收入，以实际收到为准）</t>
    <phoneticPr fontId="91" type="noConversion"/>
  </si>
  <si>
    <t xml:space="preserve">  1.港澳台事务</t>
  </si>
  <si>
    <t xml:space="preserve">          ①台湾事务</t>
  </si>
  <si>
    <t>闽台民间交流专项资金</t>
    <phoneticPr fontId="106" type="noConversion"/>
  </si>
  <si>
    <t xml:space="preserve">  1.司法</t>
  </si>
  <si>
    <t xml:space="preserve">          ①法律援助</t>
  </si>
  <si>
    <t xml:space="preserve">          ②社区矫正</t>
  </si>
  <si>
    <t>社区矫正工作省级补助</t>
    <phoneticPr fontId="106" type="noConversion"/>
  </si>
  <si>
    <t xml:space="preserve">          ③其他司法支出</t>
  </si>
  <si>
    <t xml:space="preserve">  1.普通教育</t>
  </si>
  <si>
    <t xml:space="preserve">          ①其他普通教育支出</t>
  </si>
  <si>
    <t>义务教育阶段公用经费转移支付资金、农村税费改革省级转移支付资金</t>
    <phoneticPr fontId="106" type="noConversion"/>
  </si>
  <si>
    <t xml:space="preserve">  1.科学技术普及</t>
  </si>
  <si>
    <t xml:space="preserve">          ①其他科学技术普及支出</t>
  </si>
  <si>
    <t>五、文化旅游体育与传媒支出</t>
  </si>
  <si>
    <t xml:space="preserve">  1.文化和旅游</t>
  </si>
  <si>
    <t xml:space="preserve">          ①群众文化</t>
  </si>
  <si>
    <t>中央美术馆、公共图书馆、文化馆（站）免费开放专项资金（奖励经费）</t>
    <phoneticPr fontId="106" type="noConversion"/>
  </si>
  <si>
    <t xml:space="preserve">          ②文化创作与保护</t>
  </si>
  <si>
    <t>省非物质文化遗产保护传承专项资金</t>
    <phoneticPr fontId="106" type="noConversion"/>
  </si>
  <si>
    <t xml:space="preserve">          ③其他文化和旅游支出</t>
  </si>
  <si>
    <t>市级旅游专项资金旅游厕所补助</t>
    <phoneticPr fontId="106" type="noConversion"/>
  </si>
  <si>
    <t xml:space="preserve">  1.人力资源和社会保障管理事务</t>
  </si>
  <si>
    <t xml:space="preserve">          ①社会保险业务管理事务</t>
  </si>
  <si>
    <t xml:space="preserve">  2.民政管理事务</t>
  </si>
  <si>
    <t xml:space="preserve">          ①老龄事务</t>
  </si>
  <si>
    <t xml:space="preserve">          ②基层政权和社区建设</t>
  </si>
  <si>
    <t>农村税费改革省级转移支付资金</t>
    <phoneticPr fontId="106" type="noConversion"/>
  </si>
  <si>
    <t xml:space="preserve">  3.抚恤</t>
  </si>
  <si>
    <t xml:space="preserve">          ①其他优抚支出</t>
  </si>
  <si>
    <t>革命“五老”人员定期生活补助资金</t>
    <phoneticPr fontId="106" type="noConversion"/>
  </si>
  <si>
    <t xml:space="preserve">  4.社会福利</t>
  </si>
  <si>
    <t xml:space="preserve">          ①儿童福利</t>
  </si>
  <si>
    <t>困难群众救助补助资金（孤儿基本生活保障资金）</t>
    <phoneticPr fontId="106" type="noConversion"/>
  </si>
  <si>
    <t xml:space="preserve">  5.残疾人事业</t>
  </si>
  <si>
    <t xml:space="preserve">          ①残疾人就业和扶贫</t>
  </si>
  <si>
    <t>省级残疾人就业和扶贫专项资金</t>
    <phoneticPr fontId="106" type="noConversion"/>
  </si>
  <si>
    <t xml:space="preserve">          ②残疾人生活和护理补贴</t>
  </si>
  <si>
    <t>残疾人两项补贴</t>
    <phoneticPr fontId="106" type="noConversion"/>
  </si>
  <si>
    <t xml:space="preserve">  6.最低生活保障</t>
  </si>
  <si>
    <t xml:space="preserve">          ①城市最低生活保障金支出</t>
  </si>
  <si>
    <t>困难群众救助补助资金（城市居民最低生活保障补助资金）</t>
    <phoneticPr fontId="106" type="noConversion"/>
  </si>
  <si>
    <t xml:space="preserve">  7.临时救助</t>
  </si>
  <si>
    <t xml:space="preserve">          ①临时救助支出</t>
  </si>
  <si>
    <t>困难群众救助补助资金（临时救助资金）</t>
    <phoneticPr fontId="106" type="noConversion"/>
  </si>
  <si>
    <t xml:space="preserve">  8.特困人员救助供养</t>
  </si>
  <si>
    <t xml:space="preserve">          ①城市特困人员救助供养支出</t>
  </si>
  <si>
    <t>困难群众救助补助资金（特困人员供养省级补助资金）</t>
    <phoneticPr fontId="106" type="noConversion"/>
  </si>
  <si>
    <t xml:space="preserve">  9.财政对基本养老保险基金的补助</t>
  </si>
  <si>
    <t xml:space="preserve">          ①财政对城乡居民基本养老保险基金的补助</t>
  </si>
  <si>
    <t>城乡居民基本养老保险转移支付资金</t>
    <phoneticPr fontId="106" type="noConversion"/>
  </si>
  <si>
    <t xml:space="preserve">  10.其他社会保障和就业支出</t>
  </si>
  <si>
    <t xml:space="preserve">          ①其他社会保障和就业支出</t>
  </si>
  <si>
    <t>未参保高龄职工老龄生活保障金省级补助经费、无力参保的县及以上集体所有制企业退休人员老年生活保障金省级补助经费</t>
    <phoneticPr fontId="106" type="noConversion"/>
  </si>
  <si>
    <t>七、卫生健康支出</t>
  </si>
  <si>
    <t xml:space="preserve">  1.基层医疗卫生机构</t>
  </si>
  <si>
    <t xml:space="preserve">          ①其他基层医疗卫生机构支出</t>
  </si>
  <si>
    <t>基本公共卫生服务等医疗卫生项目省级补助资金（基层医疗卫生机构运转补助资金）</t>
    <phoneticPr fontId="106" type="noConversion"/>
  </si>
  <si>
    <t xml:space="preserve">  2.计划生育事务</t>
  </si>
  <si>
    <t xml:space="preserve">          ①计划生育服务</t>
  </si>
  <si>
    <t>基本公共卫生服务等医疗卫生项目省级补助资金（计划生育服务补助资金）</t>
    <phoneticPr fontId="106" type="noConversion"/>
  </si>
  <si>
    <t xml:space="preserve">          ②其他计划生育事务支出</t>
  </si>
  <si>
    <t>计划生育协会省级补助专项资金预算指标</t>
    <phoneticPr fontId="106" type="noConversion"/>
  </si>
  <si>
    <t xml:space="preserve">  3.优抚对象医疗</t>
  </si>
  <si>
    <t xml:space="preserve">          ①优抚对象医疗补助</t>
  </si>
  <si>
    <t>八、城乡社区支出</t>
  </si>
  <si>
    <t xml:space="preserve">  1.城乡社区环境卫生</t>
  </si>
  <si>
    <t xml:space="preserve">          ①城乡社区环境卫生</t>
  </si>
  <si>
    <t>城乡公厕建设省级“以奖代补”资金</t>
    <phoneticPr fontId="106" type="noConversion"/>
  </si>
  <si>
    <t>九、农林水支出</t>
    <phoneticPr fontId="106" type="noConversion"/>
  </si>
  <si>
    <t xml:space="preserve">  1.农业</t>
  </si>
  <si>
    <t xml:space="preserve">          ①科技转化与推广服务</t>
  </si>
  <si>
    <t>农村“五大员”及计生协会会长、妇代会主任、团支部书记津贴省级转移支付资金、村级农民技术员（含村级动物防疫员）津贴市级补助资金</t>
    <phoneticPr fontId="106" type="noConversion"/>
  </si>
  <si>
    <t xml:space="preserve">          ②病虫害控制</t>
  </si>
  <si>
    <t>中央财政动物防疫等补助资金</t>
    <phoneticPr fontId="106" type="noConversion"/>
  </si>
  <si>
    <t xml:space="preserve">  2.林业和草原</t>
  </si>
  <si>
    <t xml:space="preserve">          ①森林生态效益补偿</t>
  </si>
  <si>
    <t xml:space="preserve">  3.农村综合改革</t>
  </si>
  <si>
    <t xml:space="preserve">          ①其他农村综合改革支出</t>
  </si>
  <si>
    <t>农村综合改革市级转移支付资金</t>
    <phoneticPr fontId="106" type="noConversion"/>
  </si>
  <si>
    <t>十、其它支出</t>
  </si>
  <si>
    <t xml:space="preserve">  1.其他支出</t>
  </si>
  <si>
    <t xml:space="preserve">          ①其他支出</t>
  </si>
  <si>
    <t>合计</t>
    <phoneticPr fontId="106" type="noConversion"/>
  </si>
  <si>
    <t>均衡性转移支付资金、津贴补贴转移支付资金（已统筹）、调整工资和养老保险制度改革省级转移支付资金（已统筹）</t>
    <phoneticPr fontId="106" type="noConversion"/>
  </si>
  <si>
    <t>省级法律援助转移支付资金</t>
    <phoneticPr fontId="106" type="noConversion"/>
  </si>
  <si>
    <t>省级政法转移支付资金</t>
    <phoneticPr fontId="106" type="noConversion"/>
  </si>
  <si>
    <t>省科普示范县（市、区）创建专项资金</t>
    <phoneticPr fontId="106" type="noConversion"/>
  </si>
  <si>
    <t>企业退休人员社会化管理服务工作省级补助经费</t>
    <phoneticPr fontId="106" type="noConversion"/>
  </si>
  <si>
    <t>特困（低保）失能老人护理补助市级资金</t>
    <phoneticPr fontId="91" type="noConversion"/>
  </si>
  <si>
    <t>优抚对象补助经费、市级革命“五老”人员定期生活补助和医疗补助资金</t>
    <phoneticPr fontId="106" type="noConversion"/>
  </si>
  <si>
    <t>省级财政森林生态效益补偿资金</t>
    <phoneticPr fontId="106" type="noConversion"/>
  </si>
  <si>
    <t xml:space="preserve">  （一）定额上解</t>
    <phoneticPr fontId="91" type="noConversion"/>
  </si>
  <si>
    <t xml:space="preserve">    7.审计事务</t>
    <phoneticPr fontId="91" type="noConversion"/>
  </si>
  <si>
    <t xml:space="preserve">    8.纪检监察事务</t>
    <phoneticPr fontId="91" type="noConversion"/>
  </si>
  <si>
    <t xml:space="preserve">    9.商贸事务</t>
    <phoneticPr fontId="91" type="noConversion"/>
  </si>
  <si>
    <t xml:space="preserve">    10.民族事务</t>
    <phoneticPr fontId="91" type="noConversion"/>
  </si>
  <si>
    <t xml:space="preserve">    11.港澳台事务</t>
    <phoneticPr fontId="91" type="noConversion"/>
  </si>
  <si>
    <t xml:space="preserve">    12.档案事务</t>
    <phoneticPr fontId="91" type="noConversion"/>
  </si>
  <si>
    <t xml:space="preserve">    13.民主党派及工商联事务</t>
    <phoneticPr fontId="91" type="noConversion"/>
  </si>
  <si>
    <t xml:space="preserve">    14.群众团体事务</t>
    <phoneticPr fontId="91" type="noConversion"/>
  </si>
  <si>
    <t xml:space="preserve">    15.党委办公厅（室）及相关机构事务</t>
    <phoneticPr fontId="91" type="noConversion"/>
  </si>
  <si>
    <t xml:space="preserve">    16.组织事务</t>
    <phoneticPr fontId="91" type="noConversion"/>
  </si>
  <si>
    <t xml:space="preserve">    17.宣传事务</t>
    <phoneticPr fontId="91" type="noConversion"/>
  </si>
  <si>
    <t xml:space="preserve">    18.统战事务</t>
    <phoneticPr fontId="91" type="noConversion"/>
  </si>
  <si>
    <t xml:space="preserve">    19.其他共产党事务支出</t>
    <phoneticPr fontId="91" type="noConversion"/>
  </si>
  <si>
    <t xml:space="preserve">    20.市场监督管理事务</t>
    <phoneticPr fontId="91" type="noConversion"/>
  </si>
  <si>
    <t xml:space="preserve">    2.体育</t>
    <phoneticPr fontId="91" type="noConversion"/>
  </si>
  <si>
    <t xml:space="preserve">    3.新闻出版广播影视</t>
    <phoneticPr fontId="91" type="noConversion"/>
  </si>
  <si>
    <t xml:space="preserve">    4.其他文化体育与传媒支出</t>
    <phoneticPr fontId="91" type="noConversion"/>
  </si>
  <si>
    <t xml:space="preserve">      ④事业运行</t>
    <phoneticPr fontId="91" type="noConversion"/>
  </si>
  <si>
    <t xml:space="preserve">      ③物价管理</t>
    <phoneticPr fontId="91" type="noConversion"/>
  </si>
  <si>
    <t xml:space="preserve">      ③统计抽样调查</t>
    <phoneticPr fontId="91" type="noConversion"/>
  </si>
  <si>
    <t xml:space="preserve">      ①消费者权益保护</t>
    <phoneticPr fontId="91" type="noConversion"/>
  </si>
  <si>
    <t xml:space="preserve">      ①民兵</t>
    <phoneticPr fontId="91" type="noConversion"/>
  </si>
  <si>
    <t xml:space="preserve">      ④其他残疾人事业支出</t>
    <phoneticPr fontId="91" type="noConversion"/>
  </si>
  <si>
    <t xml:space="preserve">      ④其他公共卫生支出</t>
    <phoneticPr fontId="91" type="noConversion"/>
  </si>
  <si>
    <r>
      <t xml:space="preserve">               </t>
    </r>
    <r>
      <rPr>
        <sz val="16"/>
        <rFont val="宋体"/>
        <family val="3"/>
        <charset val="134"/>
      </rPr>
      <t>附表一：</t>
    </r>
    <r>
      <rPr>
        <sz val="16"/>
        <rFont val="Times New Roman"/>
        <family val="1"/>
      </rPr>
      <t>2019</t>
    </r>
    <r>
      <rPr>
        <sz val="16"/>
        <rFont val="宋体"/>
        <family val="3"/>
        <charset val="134"/>
      </rPr>
      <t xml:space="preserve">年一般公共预算收支平衡表
</t>
    </r>
    <r>
      <rPr>
        <sz val="16"/>
        <rFont val="Times New Roman"/>
        <family val="1"/>
      </rPr>
      <t xml:space="preserve">               </t>
    </r>
    <r>
      <rPr>
        <sz val="16"/>
        <rFont val="宋体"/>
        <family val="3"/>
        <charset val="134"/>
      </rPr>
      <t>附表二：</t>
    </r>
    <r>
      <rPr>
        <sz val="16"/>
        <rFont val="Times New Roman"/>
        <family val="1"/>
      </rPr>
      <t>2019</t>
    </r>
    <r>
      <rPr>
        <sz val="16"/>
        <rFont val="宋体"/>
        <family val="3"/>
        <charset val="134"/>
      </rPr>
      <t xml:space="preserve">年一般公共预算收入安排情况表
</t>
    </r>
    <r>
      <rPr>
        <sz val="16"/>
        <rFont val="Times New Roman"/>
        <family val="1"/>
      </rPr>
      <t xml:space="preserve">               </t>
    </r>
    <r>
      <rPr>
        <sz val="16"/>
        <rFont val="宋体"/>
        <family val="3"/>
        <charset val="134"/>
      </rPr>
      <t>附表三：</t>
    </r>
    <r>
      <rPr>
        <sz val="16"/>
        <rFont val="Times New Roman"/>
        <family val="1"/>
      </rPr>
      <t>2019</t>
    </r>
    <r>
      <rPr>
        <sz val="16"/>
        <rFont val="宋体"/>
        <family val="3"/>
        <charset val="134"/>
      </rPr>
      <t xml:space="preserve">年一般公共预算支出安排情况表
</t>
    </r>
    <r>
      <rPr>
        <sz val="16"/>
        <rFont val="Times New Roman"/>
        <family val="1"/>
      </rPr>
      <t xml:space="preserve">               </t>
    </r>
    <r>
      <rPr>
        <sz val="16"/>
        <rFont val="宋体"/>
        <family val="3"/>
        <charset val="134"/>
      </rPr>
      <t>附表四：</t>
    </r>
    <r>
      <rPr>
        <sz val="16"/>
        <rFont val="Times New Roman"/>
        <family val="1"/>
      </rPr>
      <t>2019</t>
    </r>
    <r>
      <rPr>
        <sz val="16"/>
        <rFont val="宋体"/>
        <family val="3"/>
        <charset val="134"/>
      </rPr>
      <t xml:space="preserve">年一般公共预算经济分类情况表
</t>
    </r>
    <r>
      <rPr>
        <sz val="16"/>
        <rFont val="Times New Roman"/>
        <family val="1"/>
      </rPr>
      <t xml:space="preserve">               </t>
    </r>
    <r>
      <rPr>
        <sz val="16"/>
        <rFont val="宋体"/>
        <family val="3"/>
        <charset val="134"/>
      </rPr>
      <t>附表五：</t>
    </r>
    <r>
      <rPr>
        <sz val="16"/>
        <rFont val="Times New Roman"/>
        <family val="1"/>
      </rPr>
      <t>2019</t>
    </r>
    <r>
      <rPr>
        <sz val="16"/>
        <rFont val="宋体"/>
        <family val="3"/>
        <charset val="134"/>
      </rPr>
      <t xml:space="preserve">年上级下达转移支付资金安排支出情况表
</t>
    </r>
    <r>
      <rPr>
        <sz val="16"/>
        <rFont val="Times New Roman"/>
        <family val="1"/>
      </rPr>
      <t xml:space="preserve">               </t>
    </r>
    <r>
      <rPr>
        <sz val="16"/>
        <rFont val="宋体"/>
        <family val="3"/>
        <charset val="134"/>
      </rPr>
      <t>附表六：</t>
    </r>
    <r>
      <rPr>
        <sz val="16"/>
        <rFont val="Times New Roman"/>
        <family val="1"/>
      </rPr>
      <t>2019</t>
    </r>
    <r>
      <rPr>
        <sz val="16"/>
        <rFont val="宋体"/>
        <family val="3"/>
        <charset val="134"/>
      </rPr>
      <t>年一般公共预算</t>
    </r>
    <r>
      <rPr>
        <sz val="16"/>
        <rFont val="Times New Roman"/>
        <family val="1"/>
      </rPr>
      <t>“</t>
    </r>
    <r>
      <rPr>
        <sz val="16"/>
        <rFont val="宋体"/>
        <family val="3"/>
        <charset val="134"/>
      </rPr>
      <t>三公</t>
    </r>
    <r>
      <rPr>
        <sz val="16"/>
        <rFont val="Times New Roman"/>
        <family val="1"/>
      </rPr>
      <t>”</t>
    </r>
    <r>
      <rPr>
        <sz val="16"/>
        <rFont val="宋体"/>
        <family val="3"/>
        <charset val="134"/>
      </rPr>
      <t xml:space="preserve">经费支出预算表
</t>
    </r>
    <r>
      <rPr>
        <sz val="16"/>
        <rFont val="Times New Roman"/>
        <family val="1"/>
      </rPr>
      <t xml:space="preserve">               </t>
    </r>
    <r>
      <rPr>
        <sz val="16"/>
        <rFont val="宋体"/>
        <family val="3"/>
        <charset val="134"/>
      </rPr>
      <t>附表七：</t>
    </r>
    <r>
      <rPr>
        <sz val="16"/>
        <rFont val="Times New Roman"/>
        <family val="1"/>
      </rPr>
      <t>2019</t>
    </r>
    <r>
      <rPr>
        <sz val="16"/>
        <rFont val="宋体"/>
        <family val="3"/>
        <charset val="134"/>
      </rPr>
      <t xml:space="preserve">年政府性基金预算收支平衡表
</t>
    </r>
    <r>
      <rPr>
        <sz val="16"/>
        <rFont val="Times New Roman"/>
        <family val="1"/>
      </rPr>
      <t xml:space="preserve">               </t>
    </r>
    <r>
      <rPr>
        <sz val="16"/>
        <rFont val="宋体"/>
        <family val="3"/>
        <charset val="134"/>
      </rPr>
      <t>附表八：</t>
    </r>
    <r>
      <rPr>
        <sz val="16"/>
        <rFont val="Times New Roman"/>
        <family val="1"/>
      </rPr>
      <t>2019</t>
    </r>
    <r>
      <rPr>
        <sz val="16"/>
        <rFont val="宋体"/>
        <family val="3"/>
        <charset val="134"/>
      </rPr>
      <t xml:space="preserve">年土地出让金收支计划平衡表
</t>
    </r>
    <r>
      <rPr>
        <sz val="16"/>
        <rFont val="Times New Roman"/>
        <family val="1"/>
      </rPr>
      <t xml:space="preserve">               </t>
    </r>
    <r>
      <rPr>
        <sz val="16"/>
        <rFont val="宋体"/>
        <family val="3"/>
        <charset val="134"/>
      </rPr>
      <t>附表九：</t>
    </r>
    <r>
      <rPr>
        <sz val="16"/>
        <rFont val="Times New Roman"/>
        <family val="1"/>
      </rPr>
      <t>2019</t>
    </r>
    <r>
      <rPr>
        <sz val="16"/>
        <rFont val="宋体"/>
        <family val="3"/>
        <charset val="134"/>
      </rPr>
      <t xml:space="preserve">年国有资本经营预算收支平衡表
</t>
    </r>
    <r>
      <rPr>
        <sz val="16"/>
        <rFont val="Times New Roman"/>
        <family val="1"/>
      </rPr>
      <t xml:space="preserve">               </t>
    </r>
    <r>
      <rPr>
        <sz val="16"/>
        <rFont val="宋体"/>
        <family val="3"/>
        <charset val="134"/>
      </rPr>
      <t>附表十：</t>
    </r>
    <r>
      <rPr>
        <sz val="16"/>
        <rFont val="Times New Roman"/>
        <family val="1"/>
      </rPr>
      <t>2019</t>
    </r>
    <r>
      <rPr>
        <sz val="16"/>
        <rFont val="宋体"/>
        <family val="3"/>
        <charset val="134"/>
      </rPr>
      <t xml:space="preserve">年社会保险基金预算收支平衡表
</t>
    </r>
    <r>
      <rPr>
        <sz val="16"/>
        <rFont val="Times New Roman"/>
        <family val="1"/>
      </rPr>
      <t xml:space="preserve">               </t>
    </r>
    <r>
      <rPr>
        <sz val="16"/>
        <rFont val="宋体"/>
        <family val="3"/>
        <charset val="134"/>
      </rPr>
      <t>附表十一：</t>
    </r>
    <r>
      <rPr>
        <sz val="16"/>
        <rFont val="Times New Roman"/>
        <family val="1"/>
      </rPr>
      <t>2017-2018</t>
    </r>
    <r>
      <rPr>
        <sz val="16"/>
        <rFont val="宋体"/>
        <family val="3"/>
        <charset val="134"/>
      </rPr>
      <t>年政府债务余额和限额情况表</t>
    </r>
    <phoneticPr fontId="95" type="noConversion"/>
  </si>
  <si>
    <t xml:space="preserve">      ①财政对企业职工基本养老保险基金的补助</t>
  </si>
  <si>
    <t xml:space="preserve">      ②财政对城乡居民基本养老保险基金的补助</t>
  </si>
  <si>
    <t xml:space="preserve">    15.其他社会保障和就业支出</t>
    <phoneticPr fontId="91" type="noConversion"/>
  </si>
  <si>
    <t xml:space="preserve">      ①其他社会保障和就业支出</t>
    <phoneticPr fontId="91" type="noConversion"/>
  </si>
  <si>
    <t xml:space="preserve">      ⑤其他城乡社区管理事务支出</t>
    <phoneticPr fontId="91" type="noConversion"/>
  </si>
  <si>
    <t xml:space="preserve">      ⑤其他公共卫生支出</t>
    <phoneticPr fontId="91" type="noConversion"/>
  </si>
  <si>
    <t xml:space="preserve">      ④基本公共卫生服务</t>
    <phoneticPr fontId="91" type="noConversion"/>
  </si>
  <si>
    <t xml:space="preserve">    7.医疗救助</t>
    <phoneticPr fontId="91" type="noConversion"/>
  </si>
  <si>
    <t xml:space="preserve">      ①城乡医疗救助</t>
    <phoneticPr fontId="91" type="noConversion"/>
  </si>
  <si>
    <t xml:space="preserve">      ①一般行政管理事务</t>
    <phoneticPr fontId="91" type="noConversion"/>
  </si>
  <si>
    <t xml:space="preserve">      ②水资源节约管理与保护</t>
    <phoneticPr fontId="91" type="noConversion"/>
  </si>
  <si>
    <t xml:space="preserve">      ③防汛</t>
    <phoneticPr fontId="91" type="noConversion"/>
  </si>
  <si>
    <t xml:space="preserve">      ④病虫害控制</t>
    <phoneticPr fontId="91" type="noConversion"/>
  </si>
  <si>
    <t xml:space="preserve">      ④其他水利支出</t>
    <phoneticPr fontId="9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</si>
</sst>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 #,##0_ ;_ * \-#,##0_ ;_ * &quot;-&quot;_ ;_ @_ "/>
    <numFmt numFmtId="43" formatCode="_ * #,##0.00_ ;_ * \-#,##0.00_ ;_ * &quot;-&quot;??_ ;_ @_ "/>
    <numFmt numFmtId="176" formatCode="_ \¥* #,##0.00_ ;_ \¥* \-#,##0.00_ ;_ \¥* &quot;-&quot;??_ ;_ @_ "/>
    <numFmt numFmtId="177" formatCode="_-&quot;$&quot;* #,##0_-;\-&quot;$&quot;* #,##0_-;_-&quot;$&quot;* &quot;-&quot;_-;_-@_-"/>
    <numFmt numFmtId="178" formatCode="_-\¥* #,##0_-;\-\¥* #,##0_-;_-\¥* &quot;-&quot;_-;_-@_-"/>
    <numFmt numFmtId="179" formatCode="0_ "/>
    <numFmt numFmtId="180" formatCode="0.0"/>
    <numFmt numFmtId="181" formatCode="_-* #,##0.0000_-;\-* #,##0.0000_-;_-* &quot;-&quot;??_-;_-@_-"/>
    <numFmt numFmtId="182" formatCode="0.0_ "/>
    <numFmt numFmtId="183" formatCode="_-* #,##0.00_-;\-* #,##0.00_-;_-* &quot;-&quot;??_-;_-@_-"/>
    <numFmt numFmtId="184" formatCode="0.00_ "/>
    <numFmt numFmtId="185" formatCode="#,##0;\-#,##0;&quot;-&quot;"/>
    <numFmt numFmtId="186" formatCode="\$#,##0.00;\(\$#,##0.00\)"/>
    <numFmt numFmtId="187" formatCode="_ * #,##0_ ;_ * \-#,##0_ ;_ * &quot;-&quot;??_ ;_ @_ "/>
    <numFmt numFmtId="188" formatCode="_(&quot;$&quot;* #,##0.00_);_(&quot;$&quot;* \(#,##0.00\);_(&quot;$&quot;* &quot;-&quot;??_);_(@_)"/>
    <numFmt numFmtId="189" formatCode="\$#,##0;\(\$#,##0\)"/>
    <numFmt numFmtId="190" formatCode="#,##0;\(#,##0\)"/>
    <numFmt numFmtId="191" formatCode="_(* #,##0.00_);_(* \(#,##0.00\);_(* &quot;-&quot;??_);_(@_)"/>
    <numFmt numFmtId="192" formatCode="0.00_);[Red]\(0.00\)"/>
    <numFmt numFmtId="193" formatCode="#,##0_ "/>
    <numFmt numFmtId="194" formatCode="#,##0.000_ "/>
    <numFmt numFmtId="195" formatCode="0_);[Red]\(0\)"/>
    <numFmt numFmtId="196" formatCode="#,##0.00_ "/>
    <numFmt numFmtId="197" formatCode="_-* #,##0_-;\-* #,##0_-;_-* &quot;-&quot;_-;_-@_-"/>
  </numFmts>
  <fonts count="107">
    <font>
      <sz val="10"/>
      <name val="Arial"/>
      <charset val="134"/>
    </font>
    <font>
      <sz val="14"/>
      <name val="仿宋"/>
      <family val="3"/>
      <charset val="134"/>
    </font>
    <font>
      <b/>
      <sz val="14"/>
      <name val="黑体"/>
      <family val="3"/>
      <charset val="134"/>
    </font>
    <font>
      <sz val="12"/>
      <name val="宋体"/>
      <family val="3"/>
      <charset val="134"/>
    </font>
    <font>
      <sz val="14"/>
      <name val="黑体"/>
      <family val="3"/>
      <charset val="134"/>
    </font>
    <font>
      <sz val="14"/>
      <name val="Arial"/>
      <family val="2"/>
    </font>
    <font>
      <b/>
      <sz val="22"/>
      <name val="宋体"/>
      <family val="3"/>
      <charset val="134"/>
    </font>
    <font>
      <sz val="22"/>
      <name val="方正小标宋简体"/>
      <family val="4"/>
      <charset val="134"/>
    </font>
    <font>
      <sz val="12"/>
      <name val="Times New Roman"/>
      <family val="1"/>
    </font>
    <font>
      <sz val="25"/>
      <name val="Times New Roman"/>
      <family val="1"/>
    </font>
    <font>
      <sz val="12"/>
      <name val="仿宋"/>
      <family val="3"/>
      <charset val="134"/>
    </font>
    <font>
      <b/>
      <sz val="12"/>
      <name val="楷体"/>
      <family val="3"/>
      <charset val="134"/>
    </font>
    <font>
      <b/>
      <sz val="12"/>
      <name val="仿宋"/>
      <family val="3"/>
      <charset val="134"/>
    </font>
    <font>
      <b/>
      <sz val="12"/>
      <name val="黑体"/>
      <family val="3"/>
      <charset val="134"/>
    </font>
    <font>
      <sz val="16"/>
      <name val="仿宋_GB2312"/>
      <charset val="134"/>
    </font>
    <font>
      <b/>
      <sz val="25"/>
      <name val="华文中宋"/>
      <family val="3"/>
      <charset val="134"/>
    </font>
    <font>
      <sz val="12"/>
      <color indexed="8"/>
      <name val="仿宋"/>
      <family val="3"/>
      <charset val="134"/>
    </font>
    <font>
      <b/>
      <sz val="11"/>
      <name val="黑体"/>
      <family val="3"/>
      <charset val="134"/>
    </font>
    <font>
      <sz val="11"/>
      <name val="仿宋"/>
      <family val="3"/>
      <charset val="134"/>
    </font>
    <font>
      <sz val="14"/>
      <name val="Times New Roman"/>
      <family val="1"/>
    </font>
    <font>
      <sz val="14"/>
      <name val="宋体"/>
      <family val="3"/>
      <charset val="134"/>
    </font>
    <font>
      <sz val="19"/>
      <name val="方正小标宋简体"/>
      <family val="4"/>
      <charset val="134"/>
    </font>
    <font>
      <sz val="14"/>
      <name val="仿宋_GB2312"/>
      <charset val="134"/>
    </font>
    <font>
      <sz val="10"/>
      <name val="Times New Roman"/>
      <family val="1"/>
    </font>
    <font>
      <b/>
      <sz val="14"/>
      <name val="宋体"/>
      <family val="3"/>
      <charset val="134"/>
    </font>
    <font>
      <sz val="20"/>
      <name val="仿宋"/>
      <family val="3"/>
      <charset val="134"/>
    </font>
    <font>
      <sz val="10"/>
      <name val="仿宋"/>
      <family val="3"/>
      <charset val="134"/>
    </font>
    <font>
      <b/>
      <sz val="10"/>
      <name val="黑体"/>
      <family val="3"/>
      <charset val="134"/>
    </font>
    <font>
      <b/>
      <sz val="10"/>
      <name val="楷体"/>
      <family val="3"/>
      <charset val="134"/>
    </font>
    <font>
      <b/>
      <sz val="10"/>
      <name val="仿宋"/>
      <family val="3"/>
      <charset val="134"/>
    </font>
    <font>
      <b/>
      <sz val="12"/>
      <name val="Times New Roman"/>
      <family val="1"/>
    </font>
    <font>
      <b/>
      <sz val="14"/>
      <name val="仿宋_GB2312"/>
      <charset val="134"/>
    </font>
    <font>
      <b/>
      <sz val="14"/>
      <name val="Times New Roman"/>
      <family val="1"/>
    </font>
    <font>
      <sz val="14"/>
      <name val="Helv"/>
      <family val="2"/>
    </font>
    <font>
      <sz val="12"/>
      <name val="Arial"/>
      <family val="2"/>
    </font>
    <font>
      <sz val="12"/>
      <name val="仿宋_GB2312"/>
      <charset val="134"/>
    </font>
    <font>
      <b/>
      <sz val="12"/>
      <name val="宋体"/>
      <family val="3"/>
      <charset val="134"/>
    </font>
    <font>
      <b/>
      <sz val="12"/>
      <name val="仿宋_GB2312"/>
      <charset val="134"/>
    </font>
    <font>
      <sz val="11"/>
      <color indexed="42"/>
      <name val="宋体"/>
      <family val="3"/>
      <charset val="134"/>
    </font>
    <font>
      <sz val="11"/>
      <color theme="1"/>
      <name val="宋体"/>
      <family val="3"/>
      <charset val="134"/>
      <scheme val="minor"/>
    </font>
    <font>
      <sz val="11"/>
      <color indexed="20"/>
      <name val="宋体"/>
      <family val="3"/>
      <charset val="134"/>
    </font>
    <font>
      <sz val="11"/>
      <color indexed="8"/>
      <name val="宋体"/>
      <family val="3"/>
      <charset val="134"/>
    </font>
    <font>
      <sz val="11"/>
      <color indexed="9"/>
      <name val="宋体"/>
      <family val="3"/>
      <charset val="134"/>
    </font>
    <font>
      <b/>
      <sz val="11"/>
      <color indexed="8"/>
      <name val="宋体"/>
      <family val="3"/>
      <charset val="134"/>
    </font>
    <font>
      <b/>
      <sz val="18"/>
      <color indexed="62"/>
      <name val="宋体"/>
      <family val="3"/>
      <charset val="134"/>
    </font>
    <font>
      <sz val="11"/>
      <color indexed="17"/>
      <name val="宋体"/>
      <family val="3"/>
      <charset val="134"/>
    </font>
    <font>
      <b/>
      <sz val="15"/>
      <color indexed="56"/>
      <name val="宋体"/>
      <family val="3"/>
      <charset val="134"/>
    </font>
    <font>
      <u/>
      <sz val="12"/>
      <color indexed="12"/>
      <name val="宋体"/>
      <family val="3"/>
      <charset val="134"/>
    </font>
    <font>
      <b/>
      <sz val="18"/>
      <color indexed="56"/>
      <name val="宋体"/>
      <family val="3"/>
      <charset val="134"/>
    </font>
    <font>
      <b/>
      <sz val="11"/>
      <color indexed="52"/>
      <name val="宋体"/>
      <family val="3"/>
      <charset val="134"/>
    </font>
    <font>
      <sz val="10"/>
      <name val="宋体"/>
      <family val="3"/>
      <charset val="134"/>
    </font>
    <font>
      <sz val="12"/>
      <color indexed="20"/>
      <name val="宋体"/>
      <family val="3"/>
      <charset val="134"/>
    </font>
    <font>
      <sz val="11"/>
      <color indexed="62"/>
      <name val="宋体"/>
      <family val="3"/>
      <charset val="134"/>
    </font>
    <font>
      <b/>
      <sz val="11"/>
      <color indexed="9"/>
      <name val="宋体"/>
      <family val="3"/>
      <charset val="134"/>
    </font>
    <font>
      <b/>
      <sz val="13"/>
      <color indexed="62"/>
      <name val="宋体"/>
      <family val="3"/>
      <charset val="134"/>
    </font>
    <font>
      <sz val="11"/>
      <color indexed="60"/>
      <name val="宋体"/>
      <family val="3"/>
      <charset val="134"/>
    </font>
    <font>
      <b/>
      <sz val="11"/>
      <color indexed="42"/>
      <name val="宋体"/>
      <family val="3"/>
      <charset val="134"/>
    </font>
    <font>
      <sz val="9"/>
      <color indexed="8"/>
      <name val="宋体"/>
      <family val="3"/>
      <charset val="134"/>
    </font>
    <font>
      <sz val="10"/>
      <name val="Helv"/>
      <family val="2"/>
    </font>
    <font>
      <sz val="11"/>
      <color indexed="52"/>
      <name val="宋体"/>
      <family val="3"/>
      <charset val="134"/>
    </font>
    <font>
      <b/>
      <sz val="13"/>
      <color indexed="56"/>
      <name val="宋体"/>
      <family val="3"/>
      <charset val="134"/>
    </font>
    <font>
      <i/>
      <sz val="11"/>
      <color indexed="23"/>
      <name val="宋体"/>
      <family val="3"/>
      <charset val="134"/>
    </font>
    <font>
      <sz val="11"/>
      <color indexed="10"/>
      <name val="宋体"/>
      <family val="3"/>
      <charset val="134"/>
    </font>
    <font>
      <b/>
      <sz val="11"/>
      <color indexed="56"/>
      <name val="宋体"/>
      <family val="3"/>
      <charset val="134"/>
    </font>
    <font>
      <b/>
      <sz val="15"/>
      <color indexed="62"/>
      <name val="宋体"/>
      <family val="3"/>
      <charset val="134"/>
    </font>
    <font>
      <sz val="12"/>
      <color indexed="17"/>
      <name val="宋体"/>
      <family val="3"/>
      <charset val="134"/>
    </font>
    <font>
      <sz val="18"/>
      <color indexed="54"/>
      <name val="宋体"/>
      <family val="3"/>
      <charset val="134"/>
    </font>
    <font>
      <sz val="11"/>
      <name val="宋体"/>
      <family val="3"/>
      <charset val="134"/>
    </font>
    <font>
      <b/>
      <sz val="11"/>
      <color indexed="63"/>
      <name val="宋体"/>
      <family val="3"/>
      <charset val="134"/>
    </font>
    <font>
      <u/>
      <sz val="12"/>
      <color indexed="36"/>
      <name val="宋体"/>
      <family val="3"/>
      <charset val="134"/>
    </font>
    <font>
      <sz val="10"/>
      <color indexed="8"/>
      <name val="Arial"/>
      <family val="2"/>
    </font>
    <font>
      <b/>
      <sz val="18"/>
      <color theme="3"/>
      <name val="宋体"/>
      <family val="3"/>
      <charset val="134"/>
      <scheme val="major"/>
    </font>
    <font>
      <sz val="7"/>
      <name val="Small Fonts"/>
      <family val="2"/>
    </font>
    <font>
      <b/>
      <sz val="15"/>
      <color indexed="54"/>
      <name val="宋体"/>
      <family val="3"/>
      <charset val="134"/>
    </font>
    <font>
      <sz val="9"/>
      <name val="宋体"/>
      <family val="3"/>
      <charset val="134"/>
    </font>
    <font>
      <sz val="12"/>
      <name val="Helv"/>
      <family val="2"/>
    </font>
    <font>
      <b/>
      <sz val="11"/>
      <color indexed="62"/>
      <name val="宋体"/>
      <family val="3"/>
      <charset val="134"/>
    </font>
    <font>
      <b/>
      <sz val="11"/>
      <color indexed="54"/>
      <name val="宋体"/>
      <family val="3"/>
      <charset val="134"/>
    </font>
    <font>
      <b/>
      <sz val="18"/>
      <name val="Arial"/>
      <family val="2"/>
    </font>
    <font>
      <b/>
      <sz val="13"/>
      <color indexed="54"/>
      <name val="宋体"/>
      <family val="3"/>
      <charset val="134"/>
    </font>
    <font>
      <sz val="10"/>
      <name val="MS Sans Serif"/>
      <family val="1"/>
    </font>
    <font>
      <b/>
      <sz val="10"/>
      <name val="MS Sans Serif"/>
      <family val="2"/>
    </font>
    <font>
      <b/>
      <sz val="12"/>
      <name val="Arial"/>
      <family val="2"/>
    </font>
    <font>
      <sz val="8"/>
      <name val="Times New Roman"/>
      <family val="1"/>
    </font>
    <font>
      <sz val="12"/>
      <name val="奔覆眉"/>
      <charset val="134"/>
    </font>
    <font>
      <sz val="12"/>
      <name val="Courier"/>
      <family val="3"/>
    </font>
    <font>
      <sz val="25"/>
      <name val="方正小标宋简体"/>
      <family val="4"/>
      <charset val="134"/>
    </font>
    <font>
      <sz val="10"/>
      <name val="Arial"/>
      <family val="2"/>
    </font>
    <font>
      <b/>
      <sz val="9"/>
      <name val="宋体"/>
      <family val="3"/>
      <charset val="134"/>
    </font>
    <font>
      <b/>
      <sz val="9"/>
      <name val="Tahoma"/>
      <family val="2"/>
    </font>
    <font>
      <sz val="9"/>
      <name val="Tahoma"/>
      <family val="2"/>
    </font>
    <font>
      <sz val="9"/>
      <name val="Arial"/>
      <family val="2"/>
    </font>
    <font>
      <sz val="10"/>
      <name val="Helv"/>
      <family val="2"/>
      <charset val="134"/>
    </font>
    <font>
      <sz val="12"/>
      <name val="Times New Roman"/>
      <family val="1"/>
      <charset val="134"/>
    </font>
    <font>
      <sz val="32"/>
      <name val="方正小标宋简体"/>
      <family val="3"/>
      <charset val="134"/>
    </font>
    <font>
      <sz val="9"/>
      <name val="Arial"/>
      <family val="2"/>
      <charset val="134"/>
    </font>
    <font>
      <sz val="36"/>
      <name val="Times New Roman"/>
      <family val="1"/>
      <charset val="134"/>
    </font>
    <font>
      <sz val="16"/>
      <name val="Times New Roman"/>
      <family val="1"/>
      <charset val="134"/>
    </font>
    <font>
      <b/>
      <sz val="16"/>
      <name val="仿宋"/>
      <family val="3"/>
      <charset val="134"/>
    </font>
    <font>
      <sz val="16"/>
      <name val="Times New Roman"/>
      <family val="1"/>
    </font>
    <font>
      <sz val="16"/>
      <name val="宋体"/>
      <family val="3"/>
      <charset val="134"/>
    </font>
    <font>
      <b/>
      <sz val="10"/>
      <name val="Times New Roman"/>
      <family val="1"/>
    </font>
    <font>
      <sz val="12"/>
      <name val="仿宋_GB2312"/>
      <family val="3"/>
      <charset val="134"/>
    </font>
    <font>
      <b/>
      <sz val="12"/>
      <name val="仿宋_GB2312"/>
      <family val="3"/>
      <charset val="134"/>
    </font>
    <font>
      <b/>
      <sz val="14"/>
      <name val="仿宋_GB2312"/>
      <family val="3"/>
      <charset val="134"/>
    </font>
    <font>
      <sz val="14"/>
      <name val="仿宋_GB2312"/>
      <family val="3"/>
      <charset val="134"/>
    </font>
    <font>
      <sz val="9"/>
      <name val="宋体"/>
      <family val="2"/>
      <charset val="134"/>
      <scheme val="minor"/>
    </font>
  </fonts>
  <fills count="27">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2"/>
        <bgColor indexed="64"/>
      </patternFill>
    </fill>
    <fill>
      <patternFill patternType="solid">
        <fgColor indexed="47"/>
        <bgColor indexed="64"/>
      </patternFill>
    </fill>
    <fill>
      <patternFill patternType="solid">
        <fgColor indexed="30"/>
        <bgColor indexed="64"/>
      </patternFill>
    </fill>
    <fill>
      <patternFill patternType="solid">
        <fgColor indexed="22"/>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10"/>
        <bgColor indexed="64"/>
      </patternFill>
    </fill>
    <fill>
      <patternFill patternType="solid">
        <fgColor indexed="9"/>
        <bgColor indexed="64"/>
      </patternFill>
    </fill>
    <fill>
      <patternFill patternType="solid">
        <fgColor indexed="31"/>
        <bgColor indexed="64"/>
      </patternFill>
    </fill>
    <fill>
      <patternFill patternType="solid">
        <fgColor indexed="43"/>
        <bgColor indexed="64"/>
      </patternFill>
    </fill>
    <fill>
      <patternFill patternType="solid">
        <fgColor indexed="36"/>
        <bgColor indexed="64"/>
      </patternFill>
    </fill>
    <fill>
      <patternFill patternType="solid">
        <fgColor indexed="27"/>
        <bgColor indexed="64"/>
      </patternFill>
    </fill>
    <fill>
      <patternFill patternType="solid">
        <fgColor indexed="55"/>
        <bgColor indexed="64"/>
      </patternFill>
    </fill>
    <fill>
      <patternFill patternType="solid">
        <fgColor indexed="57"/>
        <bgColor indexed="64"/>
      </patternFill>
    </fill>
    <fill>
      <patternFill patternType="solid">
        <fgColor indexed="44"/>
        <bgColor indexed="64"/>
      </patternFill>
    </fill>
    <fill>
      <patternFill patternType="solid">
        <fgColor indexed="62"/>
        <bgColor indexed="64"/>
      </patternFill>
    </fill>
    <fill>
      <patternFill patternType="solid">
        <fgColor indexed="54"/>
        <bgColor indexed="64"/>
      </patternFill>
    </fill>
    <fill>
      <patternFill patternType="solid">
        <fgColor indexed="26"/>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thin">
        <color indexed="62"/>
      </top>
      <bottom style="double">
        <color indexed="6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right/>
      <top/>
      <bottom style="medium">
        <color indexed="30"/>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9"/>
      </bottom>
      <diagonal/>
    </border>
    <border>
      <left/>
      <right/>
      <top/>
      <bottom style="thick">
        <color indexed="44"/>
      </bottom>
      <diagonal/>
    </border>
    <border>
      <left/>
      <right/>
      <top style="medium">
        <color auto="1"/>
      </top>
      <bottom style="medium">
        <color auto="1"/>
      </bottom>
      <diagonal/>
    </border>
    <border>
      <left/>
      <right/>
      <top style="thin">
        <color auto="1"/>
      </top>
      <bottom style="double">
        <color auto="1"/>
      </bottom>
      <diagonal/>
    </border>
    <border>
      <left/>
      <right/>
      <top/>
      <bottom style="medium">
        <color indexed="4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963">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41" fillId="5" borderId="0" applyNumberFormat="0" applyBorder="0" applyAlignment="0" applyProtection="0">
      <alignment vertical="center"/>
    </xf>
    <xf numFmtId="0" fontId="41" fillId="0" borderId="0">
      <alignment vertical="center"/>
    </xf>
    <xf numFmtId="0" fontId="3" fillId="0" borderId="0">
      <alignment vertical="center"/>
    </xf>
    <xf numFmtId="0" fontId="42" fillId="9" borderId="0" applyNumberFormat="0" applyBorder="0" applyAlignment="0" applyProtection="0">
      <alignment vertical="center"/>
    </xf>
    <xf numFmtId="0" fontId="41" fillId="8" borderId="0" applyNumberFormat="0" applyBorder="0" applyAlignment="0" applyProtection="0">
      <alignment vertical="center"/>
    </xf>
    <xf numFmtId="0" fontId="3" fillId="0" borderId="0"/>
    <xf numFmtId="0" fontId="41" fillId="5" borderId="0" applyNumberFormat="0" applyBorder="0" applyAlignment="0" applyProtection="0">
      <alignment vertical="center"/>
    </xf>
    <xf numFmtId="0" fontId="3" fillId="0" borderId="0"/>
    <xf numFmtId="0" fontId="41" fillId="12"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9" fontId="87"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1" fillId="10" borderId="0" applyNumberFormat="0" applyBorder="0" applyAlignment="0" applyProtection="0">
      <alignment vertical="center"/>
    </xf>
    <xf numFmtId="0" fontId="3" fillId="0" borderId="0">
      <alignment vertical="center"/>
    </xf>
    <xf numFmtId="0" fontId="41" fillId="8" borderId="0" applyNumberFormat="0" applyBorder="0" applyAlignment="0" applyProtection="0">
      <alignment vertical="center"/>
    </xf>
    <xf numFmtId="0" fontId="3" fillId="0" borderId="0">
      <alignment vertical="center"/>
    </xf>
    <xf numFmtId="0" fontId="42" fillId="5" borderId="0" applyNumberFormat="0" applyBorder="0" applyAlignment="0" applyProtection="0">
      <alignment vertical="center"/>
    </xf>
    <xf numFmtId="0" fontId="3" fillId="0" borderId="0"/>
    <xf numFmtId="0" fontId="45" fillId="6"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17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42" fillId="5" borderId="0" applyNumberFormat="0" applyBorder="0" applyAlignment="0" applyProtection="0">
      <alignment vertical="center"/>
    </xf>
    <xf numFmtId="0" fontId="3" fillId="0" borderId="0"/>
    <xf numFmtId="0" fontId="3" fillId="0" borderId="0"/>
    <xf numFmtId="0" fontId="3" fillId="0" borderId="0"/>
    <xf numFmtId="0" fontId="3" fillId="0" borderId="0"/>
    <xf numFmtId="0" fontId="46" fillId="0" borderId="8" applyNumberFormat="0" applyFill="0" applyAlignment="0" applyProtection="0">
      <alignment vertical="center"/>
    </xf>
    <xf numFmtId="0" fontId="3" fillId="0" borderId="0"/>
    <xf numFmtId="0" fontId="3" fillId="0" borderId="0"/>
    <xf numFmtId="0" fontId="3" fillId="0" borderId="0"/>
    <xf numFmtId="0" fontId="3" fillId="0" borderId="0"/>
    <xf numFmtId="178" fontId="3" fillId="0" borderId="0" applyFont="0" applyFill="0" applyBorder="0" applyAlignment="0" applyProtection="0">
      <alignment vertical="center"/>
    </xf>
    <xf numFmtId="0" fontId="3" fillId="0" borderId="0">
      <alignment vertical="center"/>
    </xf>
    <xf numFmtId="0" fontId="3" fillId="0" borderId="0"/>
    <xf numFmtId="0" fontId="41" fillId="4" borderId="0" applyNumberFormat="0" applyBorder="0" applyAlignment="0" applyProtection="0">
      <alignment vertical="center"/>
    </xf>
    <xf numFmtId="0" fontId="38" fillId="14"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1" fillId="13" borderId="0" applyNumberFormat="0" applyBorder="0" applyAlignment="0" applyProtection="0">
      <alignment vertical="center"/>
    </xf>
    <xf numFmtId="0" fontId="3" fillId="0" borderId="0"/>
    <xf numFmtId="0" fontId="49" fillId="15" borderId="9" applyNumberFormat="0" applyAlignment="0" applyProtection="0">
      <alignment vertical="center"/>
    </xf>
    <xf numFmtId="0" fontId="3" fillId="0" borderId="0"/>
    <xf numFmtId="0" fontId="3" fillId="0" borderId="0"/>
    <xf numFmtId="0" fontId="3" fillId="0" borderId="0">
      <alignment vertical="center"/>
    </xf>
    <xf numFmtId="0" fontId="48" fillId="0" borderId="0" applyNumberFormat="0" applyFill="0" applyBorder="0" applyAlignment="0" applyProtection="0">
      <alignment vertical="center"/>
    </xf>
    <xf numFmtId="0" fontId="3" fillId="0" borderId="0">
      <alignment vertical="center"/>
    </xf>
    <xf numFmtId="0" fontId="41" fillId="10"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41" fillId="16" borderId="0" applyNumberFormat="0" applyBorder="0" applyAlignment="0" applyProtection="0">
      <alignment vertical="center"/>
    </xf>
    <xf numFmtId="0" fontId="3" fillId="0" borderId="0">
      <alignment vertical="center"/>
    </xf>
    <xf numFmtId="0" fontId="3" fillId="0" borderId="0">
      <alignment vertical="center"/>
    </xf>
    <xf numFmtId="0" fontId="51" fillId="4" borderId="0" applyNumberFormat="0" applyBorder="0" applyAlignment="0" applyProtection="0">
      <alignment vertical="center"/>
    </xf>
    <xf numFmtId="0" fontId="40" fillId="4" borderId="0" applyNumberFormat="0" applyBorder="0" applyAlignment="0" applyProtection="0">
      <alignment vertical="center"/>
    </xf>
    <xf numFmtId="0" fontId="44" fillId="0" borderId="0" applyNumberFormat="0" applyFill="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87" fillId="0" borderId="0"/>
    <xf numFmtId="0" fontId="52" fillId="8" borderId="9" applyNumberFormat="0" applyAlignment="0" applyProtection="0">
      <alignment vertical="center"/>
    </xf>
    <xf numFmtId="43" fontId="3" fillId="0" borderId="0" applyFont="0" applyFill="0" applyBorder="0" applyAlignment="0" applyProtection="0">
      <alignment vertical="center"/>
    </xf>
    <xf numFmtId="0" fontId="3" fillId="0" borderId="0"/>
    <xf numFmtId="0" fontId="41" fillId="11" borderId="0" applyNumberFormat="0" applyBorder="0" applyAlignment="0" applyProtection="0">
      <alignment vertical="center"/>
    </xf>
    <xf numFmtId="0" fontId="3" fillId="0" borderId="0"/>
    <xf numFmtId="0" fontId="3" fillId="0" borderId="0"/>
    <xf numFmtId="43" fontId="3" fillId="0" borderId="0" applyFont="0" applyFill="0" applyBorder="0" applyAlignment="0" applyProtection="0">
      <alignment vertical="center"/>
    </xf>
    <xf numFmtId="0" fontId="3" fillId="0" borderId="0">
      <alignment vertical="center"/>
    </xf>
    <xf numFmtId="0" fontId="41" fillId="10" borderId="0" applyNumberFormat="0" applyBorder="0" applyAlignment="0" applyProtection="0">
      <alignment vertical="center"/>
    </xf>
    <xf numFmtId="0" fontId="41" fillId="19" borderId="0" applyNumberFormat="0" applyBorder="0" applyAlignment="0" applyProtection="0">
      <alignment vertical="center"/>
    </xf>
    <xf numFmtId="0" fontId="48" fillId="0" borderId="0" applyNumberFormat="0" applyFill="0" applyBorder="0" applyAlignment="0" applyProtection="0">
      <alignment vertical="center"/>
    </xf>
    <xf numFmtId="0" fontId="3" fillId="0" borderId="0"/>
    <xf numFmtId="0" fontId="41" fillId="12" borderId="0" applyNumberFormat="0" applyBorder="0" applyAlignment="0" applyProtection="0">
      <alignment vertical="center"/>
    </xf>
    <xf numFmtId="43"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42" fillId="7" borderId="0" applyNumberFormat="0" applyBorder="0" applyAlignment="0" applyProtection="0">
      <alignment vertical="center"/>
    </xf>
    <xf numFmtId="0" fontId="3" fillId="0" borderId="0"/>
    <xf numFmtId="0" fontId="42" fillId="12" borderId="0" applyNumberFormat="0" applyBorder="0" applyAlignment="0" applyProtection="0">
      <alignment vertical="center"/>
    </xf>
    <xf numFmtId="0" fontId="3" fillId="0" borderId="0"/>
    <xf numFmtId="0" fontId="3" fillId="0" borderId="0"/>
    <xf numFmtId="0" fontId="3" fillId="0" borderId="0"/>
    <xf numFmtId="0" fontId="42" fillId="21" borderId="0" applyNumberFormat="0" applyBorder="0" applyAlignment="0" applyProtection="0">
      <alignment vertical="center"/>
    </xf>
    <xf numFmtId="0" fontId="55" fillId="17" borderId="0" applyNumberFormat="0" applyBorder="0" applyAlignment="0" applyProtection="0">
      <alignment vertical="center"/>
    </xf>
    <xf numFmtId="0" fontId="41" fillId="15" borderId="0" applyNumberFormat="0" applyBorder="0" applyAlignment="0" applyProtection="0">
      <alignment vertical="center"/>
    </xf>
    <xf numFmtId="0" fontId="3" fillId="0" borderId="0">
      <alignment vertical="center"/>
    </xf>
    <xf numFmtId="0" fontId="41" fillId="8" borderId="0" applyNumberFormat="0" applyBorder="0" applyAlignment="0" applyProtection="0">
      <alignment vertical="center"/>
    </xf>
    <xf numFmtId="0" fontId="38" fillId="10" borderId="0" applyNumberFormat="0" applyBorder="0" applyAlignment="0" applyProtection="0">
      <alignment vertical="center"/>
    </xf>
    <xf numFmtId="0" fontId="3" fillId="0" borderId="0"/>
    <xf numFmtId="43" fontId="3" fillId="0" borderId="0" applyFont="0" applyFill="0" applyBorder="0" applyAlignment="0" applyProtection="0"/>
    <xf numFmtId="0" fontId="3" fillId="0" borderId="0">
      <alignment vertical="center"/>
    </xf>
    <xf numFmtId="0" fontId="42" fillId="7"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4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44" fillId="0" borderId="0" applyNumberFormat="0" applyFill="0" applyBorder="0" applyAlignment="0" applyProtection="0">
      <alignment vertical="center"/>
    </xf>
    <xf numFmtId="0" fontId="3" fillId="0" borderId="0">
      <alignment vertical="center"/>
    </xf>
    <xf numFmtId="0" fontId="59" fillId="0" borderId="12" applyNumberFormat="0" applyFill="0" applyAlignment="0" applyProtection="0">
      <alignment vertical="center"/>
    </xf>
    <xf numFmtId="176" fontId="3" fillId="0" borderId="0" applyFont="0" applyFill="0" applyBorder="0" applyAlignment="0" applyProtection="0">
      <alignment vertical="center"/>
    </xf>
    <xf numFmtId="0" fontId="41" fillId="0" borderId="0"/>
    <xf numFmtId="0" fontId="3" fillId="0" borderId="0">
      <alignment vertical="center"/>
    </xf>
    <xf numFmtId="0" fontId="3" fillId="0" borderId="0">
      <alignment vertical="center"/>
    </xf>
    <xf numFmtId="0" fontId="3" fillId="0" borderId="0"/>
    <xf numFmtId="0" fontId="3" fillId="0" borderId="0"/>
    <xf numFmtId="0" fontId="41" fillId="4" borderId="0" applyNumberFormat="0" applyBorder="0" applyAlignment="0" applyProtection="0">
      <alignment vertical="center"/>
    </xf>
    <xf numFmtId="0" fontId="41" fillId="15" borderId="0" applyNumberFormat="0" applyBorder="0" applyAlignment="0" applyProtection="0">
      <alignment vertical="center"/>
    </xf>
    <xf numFmtId="0" fontId="3" fillId="0" borderId="0"/>
    <xf numFmtId="0" fontId="41" fillId="8" borderId="0" applyNumberFormat="0" applyBorder="0" applyAlignment="0" applyProtection="0">
      <alignment vertical="center"/>
    </xf>
    <xf numFmtId="0" fontId="3" fillId="0" borderId="0"/>
    <xf numFmtId="0" fontId="3" fillId="0" borderId="0">
      <alignment vertical="center"/>
    </xf>
    <xf numFmtId="0" fontId="61" fillId="0" borderId="0" applyNumberFormat="0" applyFill="0" applyBorder="0" applyAlignment="0" applyProtection="0">
      <alignment vertical="center"/>
    </xf>
    <xf numFmtId="0" fontId="3" fillId="0" borderId="0"/>
    <xf numFmtId="176" fontId="3"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1" fillId="15" borderId="0" applyNumberFormat="0" applyBorder="0" applyAlignment="0" applyProtection="0">
      <alignment vertical="center"/>
    </xf>
    <xf numFmtId="0" fontId="3" fillId="0" borderId="0"/>
    <xf numFmtId="0" fontId="3" fillId="0" borderId="0"/>
    <xf numFmtId="0" fontId="87" fillId="0" borderId="0"/>
    <xf numFmtId="0" fontId="3" fillId="0" borderId="0">
      <alignment vertical="center"/>
    </xf>
    <xf numFmtId="0" fontId="3" fillId="0" borderId="0">
      <alignment vertical="center"/>
    </xf>
    <xf numFmtId="0" fontId="41" fillId="13" borderId="0" applyNumberFormat="0" applyBorder="0" applyAlignment="0" applyProtection="0">
      <alignment vertical="center"/>
    </xf>
    <xf numFmtId="0" fontId="3" fillId="0" borderId="0"/>
    <xf numFmtId="43"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3" fillId="0" borderId="0"/>
    <xf numFmtId="0" fontId="3" fillId="0" borderId="0"/>
    <xf numFmtId="0" fontId="39" fillId="0" borderId="0"/>
    <xf numFmtId="0" fontId="41" fillId="5"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41" fillId="8" borderId="0" applyNumberFormat="0" applyBorder="0" applyAlignment="0" applyProtection="0">
      <alignment vertical="center"/>
    </xf>
    <xf numFmtId="0" fontId="38" fillId="14"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xf numFmtId="0" fontId="56" fillId="20" borderId="10" applyNumberFormat="0" applyAlignment="0" applyProtection="0">
      <alignment vertical="center"/>
    </xf>
    <xf numFmtId="0" fontId="42" fillId="18" borderId="0" applyNumberFormat="0" applyBorder="0" applyAlignment="0" applyProtection="0">
      <alignment vertical="center"/>
    </xf>
    <xf numFmtId="0" fontId="41"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42" fillId="18"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41"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45" fillId="6" borderId="0" applyNumberFormat="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52" fillId="8" borderId="9" applyNumberFormat="0" applyAlignment="0" applyProtection="0">
      <alignment vertical="center"/>
    </xf>
    <xf numFmtId="0" fontId="3" fillId="0" borderId="0">
      <alignment vertical="center"/>
    </xf>
    <xf numFmtId="0" fontId="3" fillId="0" borderId="0">
      <alignment vertical="center"/>
    </xf>
    <xf numFmtId="0" fontId="41" fillId="0" borderId="0"/>
    <xf numFmtId="0" fontId="3" fillId="0" borderId="0"/>
    <xf numFmtId="0" fontId="3" fillId="0" borderId="0"/>
    <xf numFmtId="0" fontId="3" fillId="0" borderId="0"/>
    <xf numFmtId="0" fontId="42" fillId="18" borderId="0" applyNumberFormat="0" applyBorder="0" applyAlignment="0" applyProtection="0">
      <alignment vertical="center"/>
    </xf>
    <xf numFmtId="0" fontId="41" fillId="16" borderId="0" applyNumberFormat="0" applyBorder="0" applyAlignment="0" applyProtection="0">
      <alignment vertical="center"/>
    </xf>
    <xf numFmtId="0" fontId="3" fillId="0" borderId="0">
      <alignment vertical="center"/>
    </xf>
    <xf numFmtId="0" fontId="39" fillId="0" borderId="0"/>
    <xf numFmtId="0" fontId="3" fillId="0" borderId="0">
      <alignment vertical="center"/>
    </xf>
    <xf numFmtId="0" fontId="3" fillId="0" borderId="0">
      <alignment vertical="center"/>
    </xf>
    <xf numFmtId="0" fontId="3" fillId="0" borderId="0"/>
    <xf numFmtId="0" fontId="3" fillId="0" borderId="0"/>
    <xf numFmtId="0" fontId="56" fillId="20" borderId="10" applyNumberFormat="0" applyAlignment="0" applyProtection="0">
      <alignment vertical="center"/>
    </xf>
    <xf numFmtId="0" fontId="3" fillId="0" borderId="0"/>
    <xf numFmtId="0" fontId="8" fillId="0" borderId="0"/>
    <xf numFmtId="0" fontId="41" fillId="4" borderId="0" applyNumberFormat="0" applyBorder="0" applyAlignment="0" applyProtection="0">
      <alignment vertical="center"/>
    </xf>
    <xf numFmtId="0" fontId="3" fillId="0" borderId="0"/>
    <xf numFmtId="0" fontId="3" fillId="0" borderId="0"/>
    <xf numFmtId="0" fontId="3" fillId="0" borderId="0">
      <alignment vertical="center"/>
    </xf>
    <xf numFmtId="0" fontId="41" fillId="0" borderId="0">
      <alignment vertical="center"/>
    </xf>
    <xf numFmtId="0" fontId="3" fillId="0" borderId="0"/>
    <xf numFmtId="0" fontId="3" fillId="0" borderId="0"/>
    <xf numFmtId="0" fontId="3" fillId="0" borderId="0"/>
    <xf numFmtId="0" fontId="3" fillId="0" borderId="0"/>
    <xf numFmtId="0" fontId="3" fillId="0" borderId="0"/>
    <xf numFmtId="0" fontId="62" fillId="0" borderId="0" applyNumberFormat="0" applyFill="0" applyBorder="0" applyAlignment="0" applyProtection="0">
      <alignment vertical="center"/>
    </xf>
    <xf numFmtId="0" fontId="41" fillId="16" borderId="0" applyNumberFormat="0" applyBorder="0" applyAlignment="0" applyProtection="0">
      <alignment vertical="center"/>
    </xf>
    <xf numFmtId="0" fontId="3" fillId="0" borderId="0"/>
    <xf numFmtId="0" fontId="41" fillId="6" borderId="0" applyNumberFormat="0" applyBorder="0" applyAlignment="0" applyProtection="0">
      <alignment vertical="center"/>
    </xf>
    <xf numFmtId="0" fontId="3" fillId="0" borderId="0">
      <alignment vertical="center"/>
    </xf>
    <xf numFmtId="0" fontId="3" fillId="0" borderId="0"/>
    <xf numFmtId="0" fontId="41" fillId="6" borderId="0" applyNumberFormat="0" applyBorder="0" applyAlignment="0" applyProtection="0">
      <alignment vertical="center"/>
    </xf>
    <xf numFmtId="0" fontId="3" fillId="0" borderId="0"/>
    <xf numFmtId="0" fontId="45" fillId="6" borderId="0" applyNumberFormat="0" applyBorder="0" applyAlignment="0" applyProtection="0">
      <alignment vertical="center"/>
    </xf>
    <xf numFmtId="0" fontId="57"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59" fillId="0" borderId="12" applyNumberFormat="0" applyFill="0" applyAlignment="0" applyProtection="0">
      <alignment vertical="center"/>
    </xf>
    <xf numFmtId="176" fontId="3" fillId="0" borderId="0" applyFont="0" applyFill="0" applyBorder="0" applyAlignment="0" applyProtection="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9" fillId="0" borderId="0"/>
    <xf numFmtId="0" fontId="3" fillId="0" borderId="0"/>
    <xf numFmtId="0" fontId="63" fillId="0" borderId="0" applyNumberFormat="0" applyFill="0" applyBorder="0" applyAlignment="0" applyProtection="0">
      <alignment vertical="center"/>
    </xf>
    <xf numFmtId="0" fontId="3" fillId="0" borderId="0"/>
    <xf numFmtId="0" fontId="3" fillId="0" borderId="0">
      <alignment vertical="center"/>
    </xf>
    <xf numFmtId="0" fontId="3" fillId="0" borderId="0"/>
    <xf numFmtId="0" fontId="38" fillId="8" borderId="0" applyNumberFormat="0" applyBorder="0" applyAlignment="0" applyProtection="0">
      <alignment vertical="center"/>
    </xf>
    <xf numFmtId="0" fontId="3" fillId="0" borderId="0">
      <alignment vertical="center"/>
    </xf>
    <xf numFmtId="0" fontId="41" fillId="0" borderId="0"/>
    <xf numFmtId="0" fontId="3" fillId="0" borderId="0"/>
    <xf numFmtId="0" fontId="3" fillId="0" borderId="0"/>
    <xf numFmtId="0" fontId="42" fillId="3"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53" fillId="20" borderId="10" applyNumberFormat="0" applyAlignment="0" applyProtection="0">
      <alignment vertical="center"/>
    </xf>
    <xf numFmtId="0" fontId="3" fillId="0" borderId="0"/>
    <xf numFmtId="0" fontId="42" fillId="3" borderId="0" applyNumberFormat="0" applyBorder="0" applyAlignment="0" applyProtection="0">
      <alignment vertical="center"/>
    </xf>
    <xf numFmtId="0" fontId="41" fillId="22" borderId="0" applyNumberFormat="0" applyBorder="0" applyAlignment="0" applyProtection="0">
      <alignment vertical="center"/>
    </xf>
    <xf numFmtId="0" fontId="3" fillId="0" borderId="0">
      <alignment vertical="center"/>
    </xf>
    <xf numFmtId="0" fontId="3" fillId="0" borderId="0">
      <alignment vertical="center"/>
    </xf>
    <xf numFmtId="0" fontId="41"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41" fillId="16" borderId="0" applyNumberFormat="0" applyBorder="0" applyAlignment="0" applyProtection="0">
      <alignment vertical="center"/>
    </xf>
    <xf numFmtId="0" fontId="3" fillId="0" borderId="0"/>
    <xf numFmtId="0" fontId="61" fillId="0" borderId="0" applyNumberFormat="0" applyFill="0" applyBorder="0" applyAlignment="0" applyProtection="0">
      <alignment vertical="center"/>
    </xf>
    <xf numFmtId="0" fontId="3" fillId="0" borderId="0"/>
    <xf numFmtId="0" fontId="53" fillId="20" borderId="10" applyNumberFormat="0" applyAlignment="0" applyProtection="0">
      <alignment vertical="center"/>
    </xf>
    <xf numFmtId="0" fontId="42" fillId="3" borderId="0" applyNumberFormat="0" applyBorder="0" applyAlignment="0" applyProtection="0">
      <alignment vertical="center"/>
    </xf>
    <xf numFmtId="0" fontId="48" fillId="0" borderId="0" applyNumberFormat="0" applyFill="0" applyBorder="0" applyAlignment="0" applyProtection="0">
      <alignment vertical="center"/>
    </xf>
    <xf numFmtId="0" fontId="41" fillId="19" borderId="0" applyNumberFormat="0" applyBorder="0" applyAlignment="0" applyProtection="0">
      <alignment vertical="center"/>
    </xf>
    <xf numFmtId="0" fontId="3" fillId="0" borderId="0"/>
    <xf numFmtId="0" fontId="3" fillId="0" borderId="0"/>
    <xf numFmtId="0" fontId="3" fillId="0" borderId="0"/>
    <xf numFmtId="0" fontId="41" fillId="10" borderId="0" applyNumberFormat="0" applyBorder="0" applyAlignment="0" applyProtection="0">
      <alignment vertical="center"/>
    </xf>
    <xf numFmtId="0" fontId="3" fillId="0" borderId="0">
      <alignment vertical="center"/>
    </xf>
    <xf numFmtId="0" fontId="61" fillId="0" borderId="0" applyNumberFormat="0" applyFill="0" applyBorder="0" applyAlignment="0" applyProtection="0">
      <alignment vertical="center"/>
    </xf>
    <xf numFmtId="0" fontId="40" fillId="4" borderId="0" applyNumberFormat="0" applyBorder="0" applyAlignment="0" applyProtection="0">
      <alignment vertical="center"/>
    </xf>
    <xf numFmtId="0" fontId="3" fillId="0" borderId="0"/>
    <xf numFmtId="0" fontId="42" fillId="3"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8" fillId="3"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45" fillId="6" borderId="0" applyNumberFormat="0" applyBorder="0" applyAlignment="0" applyProtection="0">
      <alignment vertical="center"/>
    </xf>
    <xf numFmtId="0" fontId="41" fillId="22" borderId="0" applyNumberFormat="0" applyBorder="0" applyAlignment="0" applyProtection="0">
      <alignment vertical="center"/>
    </xf>
    <xf numFmtId="0" fontId="3" fillId="0" borderId="0"/>
    <xf numFmtId="0" fontId="42" fillId="3" borderId="0" applyNumberFormat="0" applyBorder="0" applyAlignment="0" applyProtection="0">
      <alignment vertical="center"/>
    </xf>
    <xf numFmtId="0" fontId="3" fillId="0" borderId="0">
      <alignment vertical="center"/>
    </xf>
    <xf numFmtId="0" fontId="38" fillId="24" borderId="0" applyNumberFormat="0" applyBorder="0" applyAlignment="0" applyProtection="0">
      <alignment vertical="center"/>
    </xf>
    <xf numFmtId="0" fontId="3" fillId="0" borderId="0"/>
    <xf numFmtId="0" fontId="3" fillId="0" borderId="0">
      <alignment vertical="center"/>
    </xf>
    <xf numFmtId="0" fontId="45" fillId="6" borderId="0" applyNumberFormat="0" applyBorder="0" applyAlignment="0" applyProtection="0">
      <alignment vertical="center"/>
    </xf>
    <xf numFmtId="0" fontId="41" fillId="13" borderId="0" applyNumberFormat="0" applyBorder="0" applyAlignment="0" applyProtection="0">
      <alignment vertical="center"/>
    </xf>
    <xf numFmtId="0" fontId="3" fillId="0" borderId="0"/>
    <xf numFmtId="0" fontId="3" fillId="0" borderId="0"/>
    <xf numFmtId="0" fontId="41" fillId="8"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42" fillId="3" borderId="0" applyNumberFormat="0" applyBorder="0" applyAlignment="0" applyProtection="0">
      <alignment vertical="center"/>
    </xf>
    <xf numFmtId="0" fontId="3" fillId="0" borderId="0"/>
    <xf numFmtId="0" fontId="42" fillId="3" borderId="0" applyNumberFormat="0" applyBorder="0" applyAlignment="0" applyProtection="0">
      <alignment vertical="center"/>
    </xf>
    <xf numFmtId="0" fontId="3" fillId="0" borderId="0">
      <alignment vertical="center"/>
    </xf>
    <xf numFmtId="0" fontId="42" fillId="3" borderId="0" applyNumberFormat="0" applyBorder="0" applyAlignment="0" applyProtection="0">
      <alignment vertical="center"/>
    </xf>
    <xf numFmtId="0" fontId="3" fillId="0" borderId="0"/>
    <xf numFmtId="0" fontId="3" fillId="0" borderId="0"/>
    <xf numFmtId="0" fontId="3" fillId="0" borderId="0">
      <alignment vertical="center"/>
    </xf>
    <xf numFmtId="0" fontId="41" fillId="16" borderId="0" applyNumberFormat="0" applyBorder="0" applyAlignment="0" applyProtection="0">
      <alignment vertical="center"/>
    </xf>
    <xf numFmtId="0" fontId="3" fillId="0" borderId="0"/>
    <xf numFmtId="0" fontId="3" fillId="0" borderId="0">
      <alignment vertical="center"/>
    </xf>
    <xf numFmtId="0" fontId="3" fillId="0" borderId="0"/>
    <xf numFmtId="176" fontId="3" fillId="0" borderId="0" applyFont="0" applyFill="0" applyBorder="0" applyAlignment="0" applyProtection="0"/>
    <xf numFmtId="0" fontId="3" fillId="0" borderId="0"/>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176" fontId="3" fillId="0" borderId="0" applyFont="0" applyFill="0" applyBorder="0" applyAlignment="0" applyProtection="0"/>
    <xf numFmtId="0" fontId="3" fillId="0" borderId="0">
      <alignment vertical="center"/>
    </xf>
    <xf numFmtId="0" fontId="3" fillId="0" borderId="0"/>
    <xf numFmtId="176" fontId="3" fillId="0" borderId="0" applyFont="0" applyFill="0" applyBorder="0" applyAlignment="0" applyProtection="0">
      <alignment vertical="center"/>
    </xf>
    <xf numFmtId="0" fontId="3" fillId="0" borderId="0">
      <alignment vertical="center"/>
    </xf>
    <xf numFmtId="0" fontId="3" fillId="0" borderId="0"/>
    <xf numFmtId="0" fontId="41" fillId="15" borderId="0" applyNumberFormat="0" applyBorder="0" applyAlignment="0" applyProtection="0">
      <alignment vertical="center"/>
    </xf>
    <xf numFmtId="0" fontId="3" fillId="0" borderId="0"/>
    <xf numFmtId="0" fontId="61" fillId="0" borderId="0" applyNumberForma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176" fontId="3" fillId="0" borderId="0" applyFont="0" applyFill="0" applyBorder="0" applyAlignment="0" applyProtection="0"/>
    <xf numFmtId="0" fontId="3" fillId="0" borderId="0">
      <alignment vertical="center"/>
    </xf>
    <xf numFmtId="0" fontId="49" fillId="10" borderId="9"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42" fillId="9" borderId="0" applyNumberFormat="0" applyBorder="0" applyAlignment="0" applyProtection="0">
      <alignment vertical="center"/>
    </xf>
    <xf numFmtId="0" fontId="38" fillId="8" borderId="0" applyNumberFormat="0" applyBorder="0" applyAlignment="0" applyProtection="0">
      <alignment vertical="center"/>
    </xf>
    <xf numFmtId="0" fontId="42" fillId="5" borderId="0" applyNumberFormat="0" applyBorder="0" applyAlignment="0" applyProtection="0">
      <alignment vertical="center"/>
    </xf>
    <xf numFmtId="0" fontId="3" fillId="0" borderId="0"/>
    <xf numFmtId="0" fontId="3" fillId="0" borderId="0"/>
    <xf numFmtId="0" fontId="3" fillId="0" borderId="0">
      <alignment vertical="center"/>
    </xf>
    <xf numFmtId="9" fontId="3" fillId="0" borderId="0" applyFont="0" applyFill="0" applyBorder="0" applyAlignment="0" applyProtection="0">
      <alignment vertical="center"/>
    </xf>
    <xf numFmtId="0" fontId="3" fillId="0" borderId="0"/>
    <xf numFmtId="0" fontId="42" fillId="7" borderId="0" applyNumberFormat="0" applyBorder="0" applyAlignment="0" applyProtection="0">
      <alignment vertical="center"/>
    </xf>
    <xf numFmtId="0" fontId="3" fillId="0" borderId="0">
      <alignment vertical="center"/>
    </xf>
    <xf numFmtId="176" fontId="3" fillId="0" borderId="0" applyFont="0" applyFill="0" applyBorder="0" applyAlignment="0" applyProtection="0"/>
    <xf numFmtId="0" fontId="3" fillId="0" borderId="0">
      <alignment vertical="center"/>
    </xf>
    <xf numFmtId="0" fontId="3" fillId="0" borderId="0"/>
    <xf numFmtId="0" fontId="53" fillId="20" borderId="10" applyNumberFormat="0" applyAlignment="0" applyProtection="0">
      <alignment vertical="center"/>
    </xf>
    <xf numFmtId="0" fontId="3" fillId="0" borderId="0"/>
    <xf numFmtId="0" fontId="42" fillId="7" borderId="0" applyNumberFormat="0" applyBorder="0" applyAlignment="0" applyProtection="0">
      <alignment vertical="center"/>
    </xf>
    <xf numFmtId="0" fontId="39" fillId="0" borderId="0"/>
    <xf numFmtId="0" fontId="3" fillId="0" borderId="0"/>
    <xf numFmtId="0" fontId="3" fillId="0" borderId="0">
      <alignment vertical="center"/>
    </xf>
    <xf numFmtId="0" fontId="3" fillId="0" borderId="0"/>
    <xf numFmtId="0" fontId="3" fillId="0" borderId="0"/>
    <xf numFmtId="0" fontId="41" fillId="22"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40" fillId="4" borderId="0" applyNumberFormat="0" applyBorder="0" applyAlignment="0" applyProtection="0">
      <alignment vertical="center"/>
    </xf>
    <xf numFmtId="0" fontId="3" fillId="0" borderId="0">
      <alignment vertical="center"/>
    </xf>
    <xf numFmtId="0" fontId="3" fillId="0" borderId="0">
      <alignment vertical="center"/>
    </xf>
    <xf numFmtId="0" fontId="40" fillId="4"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41" fillId="25"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41" fillId="19" borderId="0" applyNumberFormat="0" applyBorder="0" applyAlignment="0" applyProtection="0">
      <alignment vertical="center"/>
    </xf>
    <xf numFmtId="0" fontId="3" fillId="0" borderId="0"/>
    <xf numFmtId="0" fontId="41" fillId="15" borderId="0" applyNumberFormat="0" applyBorder="0" applyAlignment="0" applyProtection="0">
      <alignment vertical="center"/>
    </xf>
    <xf numFmtId="0" fontId="3" fillId="0" borderId="0"/>
    <xf numFmtId="0" fontId="3" fillId="0" borderId="0"/>
    <xf numFmtId="0" fontId="3" fillId="0" borderId="0"/>
    <xf numFmtId="0" fontId="50" fillId="0" borderId="0">
      <alignment vertical="center"/>
    </xf>
    <xf numFmtId="0" fontId="3" fillId="0" borderId="0">
      <alignment vertical="center"/>
    </xf>
    <xf numFmtId="181" fontId="3" fillId="0" borderId="0" applyFont="0" applyFill="0" applyBorder="0" applyAlignment="0" applyProtection="0">
      <alignment vertical="center"/>
    </xf>
    <xf numFmtId="0" fontId="50" fillId="0" borderId="0">
      <alignment vertical="center"/>
    </xf>
    <xf numFmtId="0" fontId="3" fillId="0" borderId="0">
      <alignment vertical="center"/>
    </xf>
    <xf numFmtId="0" fontId="50" fillId="0" borderId="0">
      <alignment vertical="center"/>
    </xf>
    <xf numFmtId="0" fontId="42" fillId="12" borderId="0" applyNumberFormat="0" applyBorder="0" applyAlignment="0" applyProtection="0">
      <alignment vertical="center"/>
    </xf>
    <xf numFmtId="0" fontId="38" fillId="5" borderId="0" applyNumberFormat="0" applyBorder="0" applyAlignment="0" applyProtection="0">
      <alignment vertical="center"/>
    </xf>
    <xf numFmtId="0" fontId="3" fillId="0" borderId="0"/>
    <xf numFmtId="0" fontId="50" fillId="0" borderId="0">
      <alignment vertical="center"/>
    </xf>
    <xf numFmtId="0" fontId="3" fillId="0" borderId="0">
      <alignment vertical="center"/>
    </xf>
    <xf numFmtId="0" fontId="50" fillId="0" borderId="0"/>
    <xf numFmtId="0" fontId="3" fillId="0" borderId="0"/>
    <xf numFmtId="0" fontId="41" fillId="0" borderId="0"/>
    <xf numFmtId="0" fontId="42" fillId="23" borderId="0" applyNumberFormat="0" applyBorder="0" applyAlignment="0" applyProtection="0">
      <alignment vertical="center"/>
    </xf>
    <xf numFmtId="0" fontId="3" fillId="0" borderId="0">
      <alignment vertical="center"/>
    </xf>
    <xf numFmtId="0" fontId="3" fillId="0" borderId="0"/>
    <xf numFmtId="0" fontId="3" fillId="0" borderId="0"/>
    <xf numFmtId="0" fontId="41" fillId="22" borderId="0" applyNumberFormat="0" applyBorder="0" applyAlignment="0" applyProtection="0">
      <alignment vertical="center"/>
    </xf>
    <xf numFmtId="0" fontId="42" fillId="5" borderId="0" applyNumberFormat="0" applyBorder="0" applyAlignment="0" applyProtection="0">
      <alignment vertical="center"/>
    </xf>
    <xf numFmtId="0" fontId="3" fillId="0" borderId="0"/>
    <xf numFmtId="0" fontId="50"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50" fillId="0" borderId="0">
      <alignment vertical="center"/>
    </xf>
    <xf numFmtId="0" fontId="3" fillId="0" borderId="0">
      <alignment vertical="center"/>
    </xf>
    <xf numFmtId="0" fontId="3" fillId="0" borderId="0">
      <alignment vertical="center"/>
    </xf>
    <xf numFmtId="0" fontId="41" fillId="5" borderId="0" applyNumberFormat="0" applyBorder="0" applyAlignment="0" applyProtection="0">
      <alignment vertical="center"/>
    </xf>
    <xf numFmtId="0" fontId="50" fillId="0" borderId="0">
      <alignment vertical="center"/>
    </xf>
    <xf numFmtId="0" fontId="3" fillId="0" borderId="0"/>
    <xf numFmtId="0" fontId="3" fillId="0" borderId="0"/>
    <xf numFmtId="0" fontId="42" fillId="18" borderId="0" applyNumberFormat="0" applyBorder="0" applyAlignment="0" applyProtection="0">
      <alignment vertical="center"/>
    </xf>
    <xf numFmtId="0" fontId="50" fillId="0" borderId="0"/>
    <xf numFmtId="0" fontId="3" fillId="0" borderId="0">
      <alignment vertical="center"/>
    </xf>
    <xf numFmtId="0" fontId="3" fillId="0" borderId="0">
      <alignment vertical="center"/>
    </xf>
    <xf numFmtId="0" fontId="53" fillId="20" borderId="10" applyNumberFormat="0" applyAlignment="0" applyProtection="0">
      <alignment vertical="center"/>
    </xf>
    <xf numFmtId="0" fontId="3" fillId="0" borderId="0">
      <alignment vertical="center"/>
    </xf>
    <xf numFmtId="0" fontId="3" fillId="0" borderId="0">
      <alignment vertical="center"/>
    </xf>
    <xf numFmtId="0" fontId="39" fillId="0" borderId="0"/>
    <xf numFmtId="0" fontId="3" fillId="0" borderId="0"/>
    <xf numFmtId="0" fontId="3" fillId="0" borderId="0"/>
    <xf numFmtId="0" fontId="87" fillId="0" borderId="0"/>
    <xf numFmtId="0" fontId="87" fillId="0" borderId="0"/>
    <xf numFmtId="0" fontId="53" fillId="20" borderId="10" applyNumberFormat="0" applyAlignment="0" applyProtection="0">
      <alignment vertical="center"/>
    </xf>
    <xf numFmtId="0" fontId="3" fillId="0" borderId="0"/>
    <xf numFmtId="0" fontId="3" fillId="0" borderId="0"/>
    <xf numFmtId="0" fontId="67" fillId="0" borderId="1">
      <alignment horizontal="distributed" vertical="center" wrapText="1"/>
    </xf>
    <xf numFmtId="0" fontId="50" fillId="0" borderId="0"/>
    <xf numFmtId="0" fontId="3" fillId="0" borderId="0"/>
    <xf numFmtId="0" fontId="3" fillId="0" borderId="0">
      <alignment vertical="center"/>
    </xf>
    <xf numFmtId="0" fontId="50" fillId="0" borderId="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0" fontId="3" fillId="0" borderId="0">
      <alignment vertical="center"/>
    </xf>
    <xf numFmtId="0" fontId="48" fillId="0" borderId="0" applyNumberFormat="0" applyFill="0" applyBorder="0" applyAlignment="0" applyProtection="0">
      <alignment vertical="center"/>
    </xf>
    <xf numFmtId="0" fontId="50" fillId="0" borderId="0"/>
    <xf numFmtId="176" fontId="3" fillId="0" borderId="0" applyFont="0" applyFill="0" applyBorder="0" applyAlignment="0" applyProtection="0"/>
    <xf numFmtId="0" fontId="3" fillId="0" borderId="0">
      <alignment vertical="center"/>
    </xf>
    <xf numFmtId="0" fontId="61" fillId="0" borderId="0" applyNumberFormat="0" applyFill="0" applyBorder="0" applyAlignment="0" applyProtection="0">
      <alignment vertical="center"/>
    </xf>
    <xf numFmtId="0" fontId="59" fillId="0" borderId="12" applyNumberFormat="0" applyFill="0" applyAlignment="0" applyProtection="0">
      <alignment vertical="center"/>
    </xf>
    <xf numFmtId="0" fontId="3" fillId="0" borderId="0"/>
    <xf numFmtId="0" fontId="48" fillId="0" borderId="0" applyNumberFormat="0" applyFill="0" applyBorder="0" applyAlignment="0" applyProtection="0">
      <alignment vertical="center"/>
    </xf>
    <xf numFmtId="0" fontId="3" fillId="0" borderId="0">
      <alignment vertical="center"/>
    </xf>
    <xf numFmtId="0" fontId="61" fillId="0" borderId="0" applyNumberFormat="0" applyFill="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0" fontId="67" fillId="0" borderId="1">
      <alignment horizontal="distributed" vertical="center" wrapText="1"/>
    </xf>
    <xf numFmtId="0" fontId="3" fillId="0" borderId="0"/>
    <xf numFmtId="0" fontId="3" fillId="25" borderId="16" applyNumberFormat="0" applyFont="0" applyAlignment="0" applyProtection="0">
      <alignment vertical="center"/>
    </xf>
    <xf numFmtId="0" fontId="41" fillId="6" borderId="0" applyNumberFormat="0" applyBorder="0" applyAlignment="0" applyProtection="0">
      <alignment vertical="center"/>
    </xf>
    <xf numFmtId="0" fontId="3" fillId="0" borderId="0"/>
    <xf numFmtId="0" fontId="3" fillId="0" borderId="0"/>
    <xf numFmtId="0" fontId="3" fillId="0" borderId="0"/>
    <xf numFmtId="0" fontId="38" fillId="8" borderId="0" applyNumberFormat="0" applyBorder="0" applyAlignment="0" applyProtection="0">
      <alignment vertical="center"/>
    </xf>
    <xf numFmtId="0" fontId="61" fillId="0" borderId="0" applyNumberFormat="0" applyFill="0" applyBorder="0" applyAlignment="0" applyProtection="0">
      <alignment vertical="center"/>
    </xf>
    <xf numFmtId="0" fontId="3" fillId="0" borderId="0">
      <alignment vertical="center"/>
    </xf>
    <xf numFmtId="0" fontId="38" fillId="5" borderId="0" applyNumberFormat="0" applyBorder="0" applyAlignment="0" applyProtection="0">
      <alignment vertical="center"/>
    </xf>
    <xf numFmtId="0" fontId="3" fillId="0" borderId="0">
      <alignment vertical="center"/>
    </xf>
    <xf numFmtId="0" fontId="3" fillId="0" borderId="0"/>
    <xf numFmtId="0" fontId="50" fillId="0" borderId="0"/>
    <xf numFmtId="176" fontId="3" fillId="0" borderId="0" applyFont="0" applyFill="0" applyBorder="0" applyAlignment="0" applyProtection="0"/>
    <xf numFmtId="0" fontId="3" fillId="0" borderId="0">
      <alignment vertical="center"/>
    </xf>
    <xf numFmtId="0" fontId="41" fillId="5" borderId="0" applyNumberFormat="0" applyBorder="0" applyAlignment="0" applyProtection="0">
      <alignment vertical="center"/>
    </xf>
    <xf numFmtId="0" fontId="3" fillId="0" borderId="0"/>
    <xf numFmtId="0" fontId="3" fillId="0" borderId="0"/>
    <xf numFmtId="0" fontId="39" fillId="0" borderId="0">
      <alignment vertical="center"/>
    </xf>
    <xf numFmtId="176" fontId="3" fillId="0" borderId="0" applyFont="0" applyFill="0" applyBorder="0" applyAlignment="0" applyProtection="0"/>
    <xf numFmtId="0" fontId="3" fillId="0" borderId="0">
      <alignment vertical="center"/>
    </xf>
    <xf numFmtId="0" fontId="41" fillId="11"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41" fillId="19" borderId="0" applyNumberFormat="0" applyBorder="0" applyAlignment="0" applyProtection="0">
      <alignment vertical="center"/>
    </xf>
    <xf numFmtId="0" fontId="3" fillId="0" borderId="0"/>
    <xf numFmtId="0" fontId="41" fillId="17"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41" fillId="0" borderId="0"/>
    <xf numFmtId="0" fontId="3" fillId="0" borderId="0"/>
    <xf numFmtId="0" fontId="3" fillId="0" borderId="0"/>
    <xf numFmtId="0" fontId="3" fillId="0" borderId="0"/>
    <xf numFmtId="0" fontId="41" fillId="11"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46" fillId="0" borderId="8" applyNumberFormat="0" applyFill="0" applyAlignment="0" applyProtection="0">
      <alignment vertical="center"/>
    </xf>
    <xf numFmtId="0" fontId="3" fillId="0" borderId="0">
      <alignment vertical="center"/>
    </xf>
    <xf numFmtId="0" fontId="69" fillId="0" borderId="0" applyNumberFormat="0" applyFill="0" applyBorder="0" applyAlignment="0" applyProtection="0">
      <alignment vertical="top"/>
      <protection locked="0"/>
    </xf>
    <xf numFmtId="0" fontId="3" fillId="0" borderId="0">
      <alignment vertical="center"/>
    </xf>
    <xf numFmtId="0" fontId="3" fillId="0" borderId="0"/>
    <xf numFmtId="0" fontId="3" fillId="0" borderId="0">
      <alignment vertical="center"/>
    </xf>
    <xf numFmtId="0" fontId="41" fillId="13" borderId="0" applyNumberFormat="0" applyBorder="0" applyAlignment="0" applyProtection="0">
      <alignment vertical="center"/>
    </xf>
    <xf numFmtId="0" fontId="3" fillId="0" borderId="0"/>
    <xf numFmtId="0" fontId="3" fillId="0" borderId="0">
      <alignment vertical="center"/>
    </xf>
    <xf numFmtId="0" fontId="3" fillId="0" borderId="0"/>
    <xf numFmtId="0" fontId="42" fillId="5" borderId="0" applyNumberFormat="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xf numFmtId="0" fontId="46" fillId="0" borderId="8" applyNumberFormat="0" applyFill="0" applyAlignment="0" applyProtection="0">
      <alignment vertical="center"/>
    </xf>
    <xf numFmtId="0" fontId="3" fillId="0" borderId="0">
      <alignment vertical="center"/>
    </xf>
    <xf numFmtId="0" fontId="3" fillId="0" borderId="0">
      <alignment vertical="center"/>
    </xf>
    <xf numFmtId="0" fontId="45" fillId="6" borderId="0" applyNumberFormat="0" applyBorder="0" applyAlignment="0" applyProtection="0">
      <alignment vertical="center"/>
    </xf>
    <xf numFmtId="0" fontId="3" fillId="0" borderId="0"/>
    <xf numFmtId="0" fontId="38" fillId="5" borderId="0" applyNumberFormat="0" applyBorder="0" applyAlignment="0" applyProtection="0">
      <alignment vertical="center"/>
    </xf>
    <xf numFmtId="0" fontId="38" fillId="17" borderId="0" applyNumberFormat="0" applyBorder="0" applyAlignment="0" applyProtection="0">
      <alignment vertical="center"/>
    </xf>
    <xf numFmtId="0" fontId="3" fillId="0" borderId="0">
      <alignment vertical="center"/>
    </xf>
    <xf numFmtId="43" fontId="41" fillId="0" borderId="0" applyFont="0" applyFill="0" applyBorder="0" applyAlignment="0" applyProtection="0">
      <alignment vertical="center"/>
    </xf>
    <xf numFmtId="0" fontId="3" fillId="0" borderId="0"/>
    <xf numFmtId="0" fontId="3" fillId="0" borderId="0">
      <alignment vertical="center"/>
    </xf>
    <xf numFmtId="0" fontId="3" fillId="0" borderId="0"/>
    <xf numFmtId="0" fontId="3" fillId="0" borderId="0"/>
    <xf numFmtId="0" fontId="41" fillId="19" borderId="0" applyNumberFormat="0" applyBorder="0" applyAlignment="0" applyProtection="0">
      <alignment vertical="center"/>
    </xf>
    <xf numFmtId="0" fontId="42" fillId="9"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45" fillId="6"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183" fontId="3" fillId="0" borderId="0" applyFont="0" applyFill="0" applyBorder="0" applyAlignment="0" applyProtection="0">
      <alignment vertical="center"/>
    </xf>
    <xf numFmtId="43" fontId="3" fillId="0" borderId="0" applyFont="0" applyFill="0" applyBorder="0" applyAlignment="0" applyProtection="0"/>
    <xf numFmtId="0" fontId="3" fillId="0" borderId="0"/>
    <xf numFmtId="0" fontId="3" fillId="0" borderId="0">
      <alignment vertical="center"/>
    </xf>
    <xf numFmtId="0" fontId="67" fillId="0" borderId="1">
      <alignment horizontal="distributed" vertical="center" wrapText="1"/>
    </xf>
    <xf numFmtId="0" fontId="3" fillId="0" borderId="0"/>
    <xf numFmtId="0" fontId="41" fillId="22" borderId="0" applyNumberFormat="0" applyBorder="0" applyAlignment="0" applyProtection="0">
      <alignment vertical="center"/>
    </xf>
    <xf numFmtId="0" fontId="3" fillId="0" borderId="0"/>
    <xf numFmtId="0" fontId="3" fillId="0" borderId="0"/>
    <xf numFmtId="0" fontId="3" fillId="0" borderId="0">
      <alignment vertical="center"/>
    </xf>
    <xf numFmtId="0" fontId="41" fillId="0" borderId="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0" fontId="3" fillId="0" borderId="0"/>
    <xf numFmtId="0" fontId="41" fillId="0" borderId="0">
      <alignment vertical="center"/>
    </xf>
    <xf numFmtId="17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xf numFmtId="0" fontId="3" fillId="0" borderId="0"/>
    <xf numFmtId="176" fontId="3" fillId="0" borderId="0" applyFont="0" applyFill="0" applyBorder="0" applyAlignment="0" applyProtection="0"/>
    <xf numFmtId="0" fontId="3" fillId="0" borderId="0">
      <alignment vertical="center"/>
    </xf>
    <xf numFmtId="0" fontId="3" fillId="0" borderId="0"/>
    <xf numFmtId="176" fontId="3" fillId="0" borderId="0" applyFont="0" applyFill="0" applyBorder="0" applyAlignment="0" applyProtection="0">
      <alignment vertical="center"/>
    </xf>
    <xf numFmtId="0" fontId="3" fillId="0" borderId="0"/>
    <xf numFmtId="176" fontId="3" fillId="0" borderId="0" applyFont="0" applyFill="0" applyBorder="0" applyAlignment="0" applyProtection="0"/>
    <xf numFmtId="0" fontId="3" fillId="0" borderId="0">
      <alignment vertical="center"/>
    </xf>
    <xf numFmtId="0" fontId="40" fillId="4" borderId="0" applyNumberFormat="0" applyBorder="0" applyAlignment="0" applyProtection="0">
      <alignment vertical="center"/>
    </xf>
    <xf numFmtId="0" fontId="3" fillId="0" borderId="0"/>
    <xf numFmtId="0" fontId="45" fillId="6" borderId="0" applyNumberFormat="0" applyBorder="0" applyAlignment="0" applyProtection="0">
      <alignment vertical="center"/>
    </xf>
    <xf numFmtId="0" fontId="3" fillId="0" borderId="0">
      <alignment vertical="center"/>
    </xf>
    <xf numFmtId="0" fontId="3" fillId="0" borderId="0"/>
    <xf numFmtId="0" fontId="41" fillId="17"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41" fillId="15" borderId="0" applyNumberFormat="0" applyBorder="0" applyAlignment="0" applyProtection="0">
      <alignment vertical="center"/>
    </xf>
    <xf numFmtId="0" fontId="3" fillId="0" borderId="0">
      <alignment vertical="center"/>
    </xf>
    <xf numFmtId="0" fontId="3" fillId="0" borderId="0"/>
    <xf numFmtId="0" fontId="3" fillId="0" borderId="0"/>
    <xf numFmtId="0" fontId="41" fillId="15"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41" fillId="15" borderId="0" applyNumberFormat="0" applyBorder="0" applyAlignment="0" applyProtection="0">
      <alignment vertical="center"/>
    </xf>
    <xf numFmtId="0" fontId="42" fillId="18" borderId="0" applyNumberFormat="0" applyBorder="0" applyAlignment="0" applyProtection="0">
      <alignment vertical="center"/>
    </xf>
    <xf numFmtId="0" fontId="3" fillId="0" borderId="0">
      <alignment vertical="center"/>
    </xf>
    <xf numFmtId="176" fontId="3" fillId="0" borderId="0" applyFont="0" applyFill="0" applyBorder="0" applyAlignment="0" applyProtection="0"/>
    <xf numFmtId="0" fontId="3" fillId="0" borderId="0"/>
    <xf numFmtId="0" fontId="3" fillId="0" borderId="0"/>
    <xf numFmtId="0" fontId="41" fillId="15" borderId="0" applyNumberFormat="0" applyBorder="0" applyAlignment="0" applyProtection="0">
      <alignment vertical="center"/>
    </xf>
    <xf numFmtId="0" fontId="42" fillId="18" borderId="0" applyNumberFormat="0" applyBorder="0" applyAlignment="0" applyProtection="0">
      <alignment vertical="center"/>
    </xf>
    <xf numFmtId="0" fontId="3" fillId="0" borderId="0"/>
    <xf numFmtId="0" fontId="3" fillId="0" borderId="0"/>
    <xf numFmtId="0" fontId="40" fillId="4" borderId="0" applyNumberFormat="0" applyBorder="0" applyAlignment="0" applyProtection="0">
      <alignment vertical="center"/>
    </xf>
    <xf numFmtId="0" fontId="3" fillId="0" borderId="0">
      <alignment vertical="center"/>
    </xf>
    <xf numFmtId="0" fontId="3" fillId="0" borderId="0"/>
    <xf numFmtId="0" fontId="3" fillId="0" borderId="0"/>
    <xf numFmtId="0" fontId="41" fillId="8" borderId="0" applyNumberFormat="0" applyBorder="0" applyAlignment="0" applyProtection="0">
      <alignment vertical="center"/>
    </xf>
    <xf numFmtId="0" fontId="3" fillId="0" borderId="0"/>
    <xf numFmtId="0" fontId="41" fillId="0" borderId="0"/>
    <xf numFmtId="0" fontId="3" fillId="0" borderId="0">
      <alignment vertical="center"/>
    </xf>
    <xf numFmtId="0" fontId="3" fillId="0" borderId="0">
      <alignment vertical="center"/>
    </xf>
    <xf numFmtId="0" fontId="3" fillId="0" borderId="0"/>
    <xf numFmtId="0" fontId="3" fillId="0" borderId="0">
      <alignment vertical="center"/>
    </xf>
    <xf numFmtId="0" fontId="41" fillId="25"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xf numFmtId="0" fontId="41" fillId="8" borderId="0" applyNumberFormat="0" applyBorder="0" applyAlignment="0" applyProtection="0">
      <alignment vertical="center"/>
    </xf>
    <xf numFmtId="0" fontId="3" fillId="0" borderId="0"/>
    <xf numFmtId="0" fontId="41" fillId="25" borderId="0" applyNumberFormat="0" applyBorder="0" applyAlignment="0" applyProtection="0">
      <alignment vertical="center"/>
    </xf>
    <xf numFmtId="0" fontId="3" fillId="0" borderId="0"/>
    <xf numFmtId="0" fontId="3" fillId="0" borderId="0"/>
    <xf numFmtId="9" fontId="3" fillId="0" borderId="0" applyFont="0" applyFill="0" applyBorder="0" applyAlignment="0" applyProtection="0">
      <alignment vertical="center"/>
    </xf>
    <xf numFmtId="0" fontId="3" fillId="0" borderId="0">
      <alignment vertical="center"/>
    </xf>
    <xf numFmtId="0" fontId="41" fillId="25" borderId="0" applyNumberFormat="0" applyBorder="0" applyAlignment="0" applyProtection="0">
      <alignment vertical="center"/>
    </xf>
    <xf numFmtId="0" fontId="56" fillId="20" borderId="10" applyNumberFormat="0" applyAlignment="0" applyProtection="0">
      <alignment vertical="center"/>
    </xf>
    <xf numFmtId="0" fontId="3" fillId="0" borderId="0">
      <alignment vertical="center"/>
    </xf>
    <xf numFmtId="0" fontId="3" fillId="0" borderId="0"/>
    <xf numFmtId="9" fontId="3" fillId="0" borderId="0" applyFont="0" applyFill="0" applyBorder="0" applyAlignment="0" applyProtection="0">
      <alignment vertical="center"/>
    </xf>
    <xf numFmtId="0" fontId="62" fillId="0" borderId="0" applyNumberFormat="0" applyFill="0" applyBorder="0" applyAlignment="0" applyProtection="0">
      <alignment vertical="center"/>
    </xf>
    <xf numFmtId="0" fontId="3" fillId="0" borderId="0"/>
    <xf numFmtId="0" fontId="41" fillId="25" borderId="0" applyNumberFormat="0" applyBorder="0" applyAlignment="0" applyProtection="0">
      <alignment vertical="center"/>
    </xf>
    <xf numFmtId="0" fontId="3" fillId="0" borderId="0"/>
    <xf numFmtId="0" fontId="43" fillId="0" borderId="7" applyNumberFormat="0" applyFill="0" applyAlignment="0" applyProtection="0">
      <alignment vertical="center"/>
    </xf>
    <xf numFmtId="0" fontId="62" fillId="0" borderId="0" applyNumberForma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8" fillId="24" borderId="0" applyNumberFormat="0" applyBorder="0" applyAlignment="0" applyProtection="0">
      <alignment vertical="center"/>
    </xf>
    <xf numFmtId="0" fontId="3" fillId="0" borderId="0">
      <alignment vertical="center"/>
    </xf>
    <xf numFmtId="0" fontId="3" fillId="0" borderId="0"/>
    <xf numFmtId="0" fontId="38" fillId="24" borderId="0" applyNumberFormat="0" applyBorder="0" applyAlignment="0" applyProtection="0">
      <alignment vertical="center"/>
    </xf>
    <xf numFmtId="0" fontId="3" fillId="0" borderId="0"/>
    <xf numFmtId="0" fontId="3" fillId="0" borderId="0"/>
    <xf numFmtId="0" fontId="3" fillId="0" borderId="0">
      <alignment vertical="center"/>
    </xf>
    <xf numFmtId="0" fontId="40" fillId="4" borderId="0" applyNumberFormat="0" applyBorder="0" applyAlignment="0" applyProtection="0">
      <alignment vertical="center"/>
    </xf>
    <xf numFmtId="0" fontId="61" fillId="0" borderId="0" applyNumberFormat="0" applyFill="0" applyBorder="0" applyAlignment="0" applyProtection="0">
      <alignment vertical="center"/>
    </xf>
    <xf numFmtId="0" fontId="3" fillId="0" borderId="0">
      <alignment vertical="center"/>
    </xf>
    <xf numFmtId="0" fontId="40" fillId="4" borderId="0" applyNumberFormat="0" applyBorder="0" applyAlignment="0" applyProtection="0">
      <alignment vertical="center"/>
    </xf>
    <xf numFmtId="0" fontId="3" fillId="0" borderId="0"/>
    <xf numFmtId="0" fontId="41" fillId="10" borderId="0" applyNumberFormat="0" applyBorder="0" applyAlignment="0" applyProtection="0">
      <alignment vertical="center"/>
    </xf>
    <xf numFmtId="0" fontId="40" fillId="4" borderId="0" applyNumberFormat="0" applyBorder="0" applyAlignment="0" applyProtection="0">
      <alignment vertical="center"/>
    </xf>
    <xf numFmtId="0" fontId="3" fillId="0" borderId="0">
      <alignment vertical="center"/>
    </xf>
    <xf numFmtId="0" fontId="40" fillId="4" borderId="0" applyNumberFormat="0" applyBorder="0" applyAlignment="0" applyProtection="0">
      <alignment vertical="center"/>
    </xf>
    <xf numFmtId="0" fontId="3" fillId="0" borderId="0"/>
    <xf numFmtId="0" fontId="3" fillId="0" borderId="0">
      <alignment vertical="center"/>
    </xf>
    <xf numFmtId="0" fontId="41" fillId="22" borderId="0" applyNumberFormat="0" applyBorder="0" applyAlignment="0" applyProtection="0">
      <alignment vertical="center"/>
    </xf>
    <xf numFmtId="0" fontId="3" fillId="0" borderId="0"/>
    <xf numFmtId="0" fontId="41" fillId="22" borderId="0" applyNumberFormat="0" applyBorder="0" applyAlignment="0" applyProtection="0">
      <alignment vertical="center"/>
    </xf>
    <xf numFmtId="0" fontId="3" fillId="0" borderId="0"/>
    <xf numFmtId="0" fontId="41" fillId="22" borderId="0" applyNumberFormat="0" applyBorder="0" applyAlignment="0" applyProtection="0">
      <alignment vertical="center"/>
    </xf>
    <xf numFmtId="0" fontId="60" fillId="0" borderId="11" applyNumberFormat="0" applyFill="0" applyAlignment="0" applyProtection="0">
      <alignment vertical="center"/>
    </xf>
    <xf numFmtId="0" fontId="3" fillId="0" borderId="0">
      <alignment vertical="center"/>
    </xf>
    <xf numFmtId="0" fontId="3" fillId="0" borderId="0"/>
    <xf numFmtId="0" fontId="41" fillId="16" borderId="0" applyNumberFormat="0" applyBorder="0" applyAlignment="0" applyProtection="0">
      <alignment vertical="center"/>
    </xf>
    <xf numFmtId="0" fontId="42" fillId="12" borderId="0" applyNumberFormat="0" applyBorder="0" applyAlignment="0" applyProtection="0">
      <alignment vertical="center"/>
    </xf>
    <xf numFmtId="0" fontId="3" fillId="0" borderId="0">
      <alignment vertical="center"/>
    </xf>
    <xf numFmtId="0" fontId="40" fillId="4" borderId="0" applyNumberFormat="0" applyBorder="0" applyAlignment="0" applyProtection="0">
      <alignment vertical="center"/>
    </xf>
    <xf numFmtId="0" fontId="3" fillId="0" borderId="0">
      <alignment vertical="center"/>
    </xf>
    <xf numFmtId="0" fontId="40" fillId="4"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41" fillId="22" borderId="0" applyNumberFormat="0" applyBorder="0" applyAlignment="0" applyProtection="0">
      <alignment vertical="center"/>
    </xf>
    <xf numFmtId="0" fontId="3" fillId="0" borderId="0"/>
    <xf numFmtId="0" fontId="3" fillId="0" borderId="0"/>
    <xf numFmtId="0" fontId="60" fillId="0" borderId="11" applyNumberFormat="0" applyFill="0" applyAlignment="0" applyProtection="0">
      <alignment vertical="center"/>
    </xf>
    <xf numFmtId="180" fontId="67" fillId="0" borderId="1">
      <alignment vertical="center"/>
      <protection locked="0"/>
    </xf>
    <xf numFmtId="0" fontId="3" fillId="0" borderId="0">
      <alignment vertical="center"/>
    </xf>
    <xf numFmtId="0" fontId="3" fillId="0" borderId="0"/>
    <xf numFmtId="0" fontId="56" fillId="20" borderId="10" applyNumberFormat="0" applyAlignment="0" applyProtection="0">
      <alignment vertical="center"/>
    </xf>
    <xf numFmtId="0" fontId="3" fillId="0" borderId="0">
      <alignment vertical="center"/>
    </xf>
    <xf numFmtId="0" fontId="40" fillId="4" borderId="0" applyNumberFormat="0" applyBorder="0" applyAlignment="0" applyProtection="0">
      <alignment vertical="center"/>
    </xf>
    <xf numFmtId="0" fontId="3" fillId="0" borderId="0">
      <alignment vertical="center"/>
    </xf>
    <xf numFmtId="0" fontId="45" fillId="6"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41" fillId="0" borderId="0">
      <alignment vertical="center"/>
    </xf>
    <xf numFmtId="0" fontId="3" fillId="0" borderId="0"/>
    <xf numFmtId="0" fontId="60" fillId="0" borderId="11" applyNumberFormat="0" applyFill="0" applyAlignment="0" applyProtection="0">
      <alignment vertical="center"/>
    </xf>
    <xf numFmtId="0" fontId="3" fillId="0" borderId="0"/>
    <xf numFmtId="9" fontId="39" fillId="0" borderId="0" applyFont="0" applyFill="0" applyBorder="0" applyAlignment="0" applyProtection="0">
      <alignment vertical="center"/>
    </xf>
    <xf numFmtId="0" fontId="3" fillId="0" borderId="0"/>
    <xf numFmtId="0" fontId="3" fillId="0" borderId="0"/>
    <xf numFmtId="0" fontId="39" fillId="0" borderId="0">
      <alignment vertical="center"/>
    </xf>
    <xf numFmtId="0" fontId="3" fillId="0" borderId="0">
      <alignment vertical="center"/>
    </xf>
    <xf numFmtId="0" fontId="39"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176" fontId="3" fillId="0" borderId="0" applyFont="0" applyFill="0" applyBorder="0" applyAlignment="0" applyProtection="0"/>
    <xf numFmtId="0" fontId="3" fillId="0" borderId="0"/>
    <xf numFmtId="0" fontId="3" fillId="0" borderId="0">
      <alignment vertical="center"/>
    </xf>
    <xf numFmtId="0" fontId="53" fillId="20" borderId="10" applyNumberFormat="0" applyAlignment="0" applyProtection="0">
      <alignment vertical="center"/>
    </xf>
    <xf numFmtId="0" fontId="3" fillId="0" borderId="0">
      <alignment vertical="center"/>
    </xf>
    <xf numFmtId="0" fontId="3" fillId="0" borderId="0"/>
    <xf numFmtId="0" fontId="3" fillId="0" borderId="0"/>
    <xf numFmtId="176" fontId="3" fillId="0" borderId="0" applyFont="0" applyFill="0" applyBorder="0" applyAlignment="0" applyProtection="0"/>
    <xf numFmtId="0" fontId="3" fillId="0" borderId="0">
      <alignment vertical="center"/>
    </xf>
    <xf numFmtId="0" fontId="3" fillId="0" borderId="0"/>
    <xf numFmtId="0" fontId="41" fillId="8" borderId="0" applyNumberFormat="0" applyBorder="0" applyAlignment="0" applyProtection="0">
      <alignment vertical="center"/>
    </xf>
    <xf numFmtId="176" fontId="3" fillId="0" borderId="0" applyFont="0" applyFill="0" applyBorder="0" applyAlignment="0" applyProtection="0">
      <alignment vertical="center"/>
    </xf>
    <xf numFmtId="0" fontId="3" fillId="0" borderId="0"/>
    <xf numFmtId="0" fontId="3" fillId="0" borderId="0"/>
    <xf numFmtId="0" fontId="41" fillId="15" borderId="0" applyNumberFormat="0" applyBorder="0" applyAlignment="0" applyProtection="0">
      <alignment vertical="center"/>
    </xf>
    <xf numFmtId="0" fontId="3" fillId="0" borderId="0">
      <alignment vertical="center"/>
    </xf>
    <xf numFmtId="0" fontId="3" fillId="0" borderId="0"/>
    <xf numFmtId="9" fontId="3" fillId="0" borderId="0" applyFont="0" applyFill="0" applyBorder="0" applyAlignment="0" applyProtection="0">
      <alignment vertical="center"/>
    </xf>
    <xf numFmtId="0" fontId="3" fillId="0" borderId="0">
      <alignment vertical="center"/>
    </xf>
    <xf numFmtId="0" fontId="3" fillId="0" borderId="0"/>
    <xf numFmtId="0" fontId="3" fillId="0" borderId="0"/>
    <xf numFmtId="9" fontId="3" fillId="0" borderId="0" applyFont="0" applyFill="0" applyBorder="0" applyAlignment="0" applyProtection="0">
      <alignment vertical="center"/>
    </xf>
    <xf numFmtId="0" fontId="87" fillId="0" borderId="0"/>
    <xf numFmtId="0" fontId="41" fillId="10" borderId="0" applyNumberFormat="0" applyBorder="0" applyAlignment="0" applyProtection="0">
      <alignment vertical="center"/>
    </xf>
    <xf numFmtId="0" fontId="3" fillId="0" borderId="0">
      <alignment vertical="center"/>
    </xf>
    <xf numFmtId="0" fontId="3" fillId="0" borderId="0"/>
    <xf numFmtId="0" fontId="3" fillId="0" borderId="0"/>
    <xf numFmtId="0" fontId="44" fillId="0" borderId="0" applyNumberFormat="0" applyFill="0" applyBorder="0" applyAlignment="0" applyProtection="0">
      <alignment vertical="center"/>
    </xf>
    <xf numFmtId="0" fontId="3" fillId="0" borderId="0"/>
    <xf numFmtId="0" fontId="3" fillId="0" borderId="0"/>
    <xf numFmtId="0" fontId="41" fillId="11" borderId="0" applyNumberFormat="0" applyBorder="0" applyAlignment="0" applyProtection="0">
      <alignment vertical="center"/>
    </xf>
    <xf numFmtId="0" fontId="3" fillId="0" borderId="0">
      <alignment vertical="center"/>
    </xf>
    <xf numFmtId="0" fontId="3" fillId="0" borderId="0"/>
    <xf numFmtId="0" fontId="41" fillId="16" borderId="0" applyNumberFormat="0" applyBorder="0" applyAlignment="0" applyProtection="0">
      <alignment vertical="center"/>
    </xf>
    <xf numFmtId="0" fontId="3" fillId="0" borderId="0"/>
    <xf numFmtId="0" fontId="49" fillId="10" borderId="9" applyNumberFormat="0" applyAlignment="0" applyProtection="0">
      <alignment vertical="center"/>
    </xf>
    <xf numFmtId="0" fontId="3" fillId="0" borderId="0">
      <alignment vertical="center"/>
    </xf>
    <xf numFmtId="0" fontId="3" fillId="0" borderId="0">
      <alignment vertical="center"/>
    </xf>
    <xf numFmtId="0" fontId="62" fillId="0" borderId="0" applyNumberFormat="0" applyFill="0" applyBorder="0" applyAlignment="0" applyProtection="0">
      <alignment vertical="center"/>
    </xf>
    <xf numFmtId="0" fontId="3" fillId="0" borderId="0">
      <alignment vertical="center"/>
    </xf>
    <xf numFmtId="0" fontId="3" fillId="0" borderId="0">
      <alignment vertical="center"/>
    </xf>
    <xf numFmtId="0" fontId="40" fillId="4" borderId="0" applyNumberFormat="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0" fontId="3" fillId="0" borderId="0">
      <alignment vertical="center"/>
    </xf>
    <xf numFmtId="0" fontId="3" fillId="0" borderId="0">
      <alignment vertical="center"/>
    </xf>
    <xf numFmtId="0" fontId="40" fillId="4" borderId="0" applyNumberFormat="0" applyBorder="0" applyAlignment="0" applyProtection="0">
      <alignment vertical="center"/>
    </xf>
    <xf numFmtId="0" fontId="45" fillId="6"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42" fillId="18"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69" fillId="0" borderId="0" applyNumberFormat="0" applyFill="0" applyBorder="0" applyAlignment="0" applyProtection="0">
      <alignment vertical="top"/>
      <protection locked="0"/>
    </xf>
    <xf numFmtId="0" fontId="3" fillId="0" borderId="0">
      <alignment vertical="center"/>
    </xf>
    <xf numFmtId="0" fontId="40" fillId="4"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69" fillId="0" borderId="0" applyNumberFormat="0" applyFill="0" applyBorder="0" applyAlignment="0" applyProtection="0">
      <alignment vertical="top"/>
      <protection locked="0"/>
    </xf>
    <xf numFmtId="0" fontId="3" fillId="0" borderId="0">
      <alignment vertical="center"/>
    </xf>
    <xf numFmtId="0" fontId="3" fillId="0" borderId="0"/>
    <xf numFmtId="0" fontId="73" fillId="0" borderId="14" applyNumberFormat="0" applyFill="0" applyAlignment="0" applyProtection="0">
      <alignment vertical="center"/>
    </xf>
    <xf numFmtId="0" fontId="3" fillId="0" borderId="0"/>
    <xf numFmtId="0" fontId="3" fillId="0" borderId="0">
      <alignment vertical="center"/>
    </xf>
    <xf numFmtId="0" fontId="3" fillId="0" borderId="0"/>
    <xf numFmtId="0" fontId="41" fillId="8" borderId="0" applyNumberFormat="0" applyBorder="0" applyAlignment="0" applyProtection="0">
      <alignment vertical="center"/>
    </xf>
    <xf numFmtId="0" fontId="56" fillId="20" borderId="10" applyNumberFormat="0" applyAlignment="0" applyProtection="0">
      <alignment vertical="center"/>
    </xf>
    <xf numFmtId="0" fontId="3" fillId="0" borderId="0">
      <alignment vertical="center"/>
    </xf>
    <xf numFmtId="0" fontId="41" fillId="8" borderId="0" applyNumberFormat="0" applyBorder="0" applyAlignment="0" applyProtection="0">
      <alignment vertical="center"/>
    </xf>
    <xf numFmtId="0" fontId="3" fillId="0" borderId="0"/>
    <xf numFmtId="0" fontId="3" fillId="0" borderId="0"/>
    <xf numFmtId="0" fontId="41" fillId="25" borderId="0" applyNumberFormat="0" applyBorder="0" applyAlignment="0" applyProtection="0">
      <alignment vertical="center"/>
    </xf>
    <xf numFmtId="0" fontId="3" fillId="0" borderId="0">
      <alignment vertical="center"/>
    </xf>
    <xf numFmtId="0" fontId="3" fillId="0" borderId="0"/>
    <xf numFmtId="0" fontId="41" fillId="15" borderId="0" applyNumberFormat="0" applyBorder="0" applyAlignment="0" applyProtection="0">
      <alignment vertical="center"/>
    </xf>
    <xf numFmtId="0" fontId="3" fillId="0" borderId="0"/>
    <xf numFmtId="0" fontId="41" fillId="19" borderId="0" applyNumberFormat="0" applyBorder="0" applyAlignment="0" applyProtection="0">
      <alignment vertical="center"/>
    </xf>
    <xf numFmtId="0" fontId="42" fillId="7" borderId="0" applyNumberFormat="0" applyBorder="0" applyAlignment="0" applyProtection="0">
      <alignment vertical="center"/>
    </xf>
    <xf numFmtId="0" fontId="3" fillId="0" borderId="0">
      <alignment vertical="center"/>
    </xf>
    <xf numFmtId="0" fontId="42" fillId="7" borderId="0" applyNumberFormat="0" applyBorder="0" applyAlignment="0" applyProtection="0">
      <alignment vertical="center"/>
    </xf>
    <xf numFmtId="0" fontId="3" fillId="0" borderId="0"/>
    <xf numFmtId="0" fontId="41" fillId="8" borderId="0" applyNumberFormat="0" applyBorder="0" applyAlignment="0" applyProtection="0">
      <alignment vertical="center"/>
    </xf>
    <xf numFmtId="0" fontId="42" fillId="7" borderId="0" applyNumberFormat="0" applyBorder="0" applyAlignment="0" applyProtection="0">
      <alignment vertical="center"/>
    </xf>
    <xf numFmtId="0" fontId="3" fillId="0" borderId="0"/>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0" fillId="4"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42" fillId="9" borderId="0" applyNumberFormat="0" applyBorder="0" applyAlignment="0" applyProtection="0">
      <alignment vertical="center"/>
    </xf>
    <xf numFmtId="0" fontId="3" fillId="0" borderId="0"/>
    <xf numFmtId="0" fontId="3" fillId="0" borderId="0"/>
    <xf numFmtId="0" fontId="3" fillId="0" borderId="0"/>
    <xf numFmtId="0" fontId="42" fillId="5" borderId="0" applyNumberFormat="0" applyBorder="0" applyAlignment="0" applyProtection="0">
      <alignment vertical="center"/>
    </xf>
    <xf numFmtId="0" fontId="42" fillId="18" borderId="0" applyNumberFormat="0" applyBorder="0" applyAlignment="0" applyProtection="0">
      <alignment vertical="center"/>
    </xf>
    <xf numFmtId="0" fontId="3" fillId="0" borderId="0">
      <alignment vertical="center"/>
    </xf>
    <xf numFmtId="0" fontId="42" fillId="18" borderId="0" applyNumberFormat="0" applyBorder="0" applyAlignment="0" applyProtection="0">
      <alignment vertical="center"/>
    </xf>
    <xf numFmtId="0" fontId="3" fillId="0" borderId="0"/>
    <xf numFmtId="0" fontId="3" fillId="0" borderId="0"/>
    <xf numFmtId="0" fontId="42" fillId="5" borderId="0" applyNumberFormat="0" applyBorder="0" applyAlignment="0" applyProtection="0">
      <alignment vertical="center"/>
    </xf>
    <xf numFmtId="0" fontId="3" fillId="0" borderId="0"/>
    <xf numFmtId="9" fontId="41" fillId="0" borderId="0" applyFont="0" applyFill="0" applyBorder="0" applyAlignment="0" applyProtection="0">
      <alignment vertical="center"/>
    </xf>
    <xf numFmtId="0" fontId="3" fillId="0" borderId="0"/>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0" fontId="45" fillId="6" borderId="0" applyNumberFormat="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176" fontId="3" fillId="0" borderId="0" applyFont="0" applyFill="0" applyBorder="0" applyAlignment="0" applyProtection="0"/>
    <xf numFmtId="0" fontId="59" fillId="0" borderId="12" applyNumberFormat="0" applyFill="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41" fillId="8" borderId="0" applyNumberFormat="0" applyBorder="0" applyAlignment="0" applyProtection="0">
      <alignment vertical="center"/>
    </xf>
    <xf numFmtId="176" fontId="3" fillId="0" borderId="0" applyFont="0" applyFill="0" applyBorder="0" applyAlignment="0" applyProtection="0"/>
    <xf numFmtId="0" fontId="3" fillId="0" borderId="0"/>
    <xf numFmtId="0" fontId="3" fillId="0" borderId="0">
      <alignment vertical="center"/>
    </xf>
    <xf numFmtId="0" fontId="3" fillId="0" borderId="0"/>
    <xf numFmtId="0" fontId="41" fillId="8" borderId="0" applyNumberFormat="0" applyBorder="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56" fillId="20" borderId="10" applyNumberForma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xf numFmtId="0" fontId="42" fillId="3" borderId="0" applyNumberFormat="0" applyBorder="0" applyAlignment="0" applyProtection="0">
      <alignment vertical="center"/>
    </xf>
    <xf numFmtId="0" fontId="3" fillId="0" borderId="0">
      <alignment vertical="center"/>
    </xf>
    <xf numFmtId="0" fontId="42" fillId="3" borderId="0" applyNumberFormat="0" applyBorder="0" applyAlignment="0" applyProtection="0">
      <alignment vertical="center"/>
    </xf>
    <xf numFmtId="0" fontId="3" fillId="0" borderId="0"/>
    <xf numFmtId="0" fontId="3" fillId="0" borderId="0"/>
    <xf numFmtId="0" fontId="41" fillId="4" borderId="0" applyNumberFormat="0" applyBorder="0" applyAlignment="0" applyProtection="0">
      <alignment vertical="center"/>
    </xf>
    <xf numFmtId="0" fontId="3" fillId="0" borderId="0"/>
    <xf numFmtId="0" fontId="3" fillId="0" borderId="0"/>
    <xf numFmtId="0" fontId="42" fillId="12" borderId="0" applyNumberFormat="0" applyBorder="0" applyAlignment="0" applyProtection="0">
      <alignment vertical="center"/>
    </xf>
    <xf numFmtId="0" fontId="3" fillId="0" borderId="0">
      <alignment vertical="center"/>
    </xf>
    <xf numFmtId="0" fontId="3" fillId="0" borderId="0"/>
    <xf numFmtId="0" fontId="3" fillId="0" borderId="0"/>
    <xf numFmtId="0" fontId="42" fillId="18" borderId="0" applyNumberFormat="0" applyBorder="0" applyAlignment="0" applyProtection="0">
      <alignment vertical="center"/>
    </xf>
    <xf numFmtId="0" fontId="64" fillId="0" borderId="14" applyNumberFormat="0" applyFill="0" applyAlignment="0" applyProtection="0">
      <alignment vertical="center"/>
    </xf>
    <xf numFmtId="0" fontId="3" fillId="0" borderId="0">
      <alignment vertical="center"/>
    </xf>
    <xf numFmtId="0" fontId="3" fillId="0" borderId="0"/>
    <xf numFmtId="0" fontId="46" fillId="0" borderId="8" applyNumberFormat="0" applyFill="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42" fillId="7" borderId="0" applyNumberFormat="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42" fillId="18" borderId="0" applyNumberFormat="0" applyBorder="0" applyAlignment="0" applyProtection="0">
      <alignment vertical="center"/>
    </xf>
    <xf numFmtId="0" fontId="3" fillId="0" borderId="0">
      <alignment vertical="center"/>
    </xf>
    <xf numFmtId="0" fontId="3" fillId="0" borderId="0"/>
    <xf numFmtId="0" fontId="38" fillId="24"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42" fillId="3" borderId="0" applyNumberFormat="0" applyBorder="0" applyAlignment="0" applyProtection="0">
      <alignment vertical="center"/>
    </xf>
    <xf numFmtId="0" fontId="3" fillId="0" borderId="0">
      <alignment vertical="center"/>
    </xf>
    <xf numFmtId="0" fontId="63" fillId="0" borderId="13" applyNumberFormat="0" applyFill="0" applyAlignment="0" applyProtection="0">
      <alignment vertical="center"/>
    </xf>
    <xf numFmtId="0" fontId="45" fillId="6" borderId="0" applyNumberFormat="0" applyBorder="0" applyAlignment="0" applyProtection="0">
      <alignment vertical="center"/>
    </xf>
    <xf numFmtId="0" fontId="3" fillId="0" borderId="0"/>
    <xf numFmtId="0" fontId="69" fillId="0" borderId="0" applyNumberFormat="0" applyFill="0" applyBorder="0" applyAlignment="0" applyProtection="0">
      <alignment vertical="top"/>
      <protection locked="0"/>
    </xf>
    <xf numFmtId="0" fontId="3" fillId="0" borderId="0">
      <alignment vertical="center"/>
    </xf>
    <xf numFmtId="0" fontId="45" fillId="6" borderId="0" applyNumberFormat="0" applyBorder="0" applyAlignment="0" applyProtection="0">
      <alignment vertical="center"/>
    </xf>
    <xf numFmtId="0" fontId="3" fillId="0" borderId="0"/>
    <xf numFmtId="0" fontId="41" fillId="11" borderId="0" applyNumberFormat="0" applyBorder="0" applyAlignment="0" applyProtection="0">
      <alignment vertical="center"/>
    </xf>
    <xf numFmtId="0" fontId="38" fillId="17" borderId="0" applyNumberFormat="0" applyBorder="0" applyAlignment="0" applyProtection="0">
      <alignment vertical="center"/>
    </xf>
    <xf numFmtId="0" fontId="49" fillId="15" borderId="9" applyNumberFormat="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45" fillId="6" borderId="0" applyNumberFormat="0" applyBorder="0" applyAlignment="0" applyProtection="0">
      <alignment vertical="center"/>
    </xf>
    <xf numFmtId="0" fontId="3" fillId="0" borderId="0">
      <alignment vertical="center"/>
    </xf>
    <xf numFmtId="0" fontId="3" fillId="0" borderId="0"/>
    <xf numFmtId="0" fontId="38" fillId="3" borderId="0" applyNumberFormat="0" applyBorder="0" applyAlignment="0" applyProtection="0">
      <alignment vertical="center"/>
    </xf>
    <xf numFmtId="0" fontId="3" fillId="0" borderId="0"/>
    <xf numFmtId="0" fontId="38" fillId="8"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xf numFmtId="0" fontId="41" fillId="11" borderId="0" applyNumberFormat="0" applyBorder="0" applyAlignment="0" applyProtection="0">
      <alignment vertical="center"/>
    </xf>
    <xf numFmtId="0" fontId="3" fillId="0" borderId="0"/>
    <xf numFmtId="0" fontId="3" fillId="0" borderId="0"/>
    <xf numFmtId="0" fontId="3" fillId="0" borderId="0">
      <alignment vertical="center"/>
    </xf>
    <xf numFmtId="17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41" fillId="22"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68" fillId="15" borderId="15" applyNumberFormat="0" applyAlignment="0" applyProtection="0">
      <alignment vertical="center"/>
    </xf>
    <xf numFmtId="0" fontId="3" fillId="0" borderId="0"/>
    <xf numFmtId="0" fontId="3" fillId="0" borderId="0">
      <alignment vertical="center"/>
    </xf>
    <xf numFmtId="17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75" fillId="0" borderId="0">
      <alignment vertical="center"/>
    </xf>
    <xf numFmtId="0" fontId="3" fillId="0" borderId="0"/>
    <xf numFmtId="0" fontId="42" fillId="7" borderId="0" applyNumberFormat="0" applyBorder="0" applyAlignment="0" applyProtection="0">
      <alignment vertical="center"/>
    </xf>
    <xf numFmtId="0" fontId="3" fillId="0" borderId="0">
      <alignment vertical="center"/>
    </xf>
    <xf numFmtId="0" fontId="42" fillId="7" borderId="0" applyNumberFormat="0" applyBorder="0" applyAlignment="0" applyProtection="0">
      <alignment vertical="center"/>
    </xf>
    <xf numFmtId="0" fontId="3" fillId="0" borderId="0"/>
    <xf numFmtId="0" fontId="3" fillId="0" borderId="0"/>
    <xf numFmtId="0" fontId="41" fillId="4"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41" fillId="22" borderId="0" applyNumberFormat="0" applyBorder="0" applyAlignment="0" applyProtection="0">
      <alignment vertical="center"/>
    </xf>
    <xf numFmtId="0" fontId="3" fillId="0" borderId="0"/>
    <xf numFmtId="0" fontId="3" fillId="0" borderId="0"/>
    <xf numFmtId="0" fontId="42" fillId="7" borderId="0" applyNumberFormat="0" applyBorder="0" applyAlignment="0" applyProtection="0">
      <alignment vertical="center"/>
    </xf>
    <xf numFmtId="0" fontId="3" fillId="0" borderId="0"/>
    <xf numFmtId="0" fontId="3" fillId="0" borderId="0"/>
    <xf numFmtId="176" fontId="3" fillId="0" borderId="0" applyFont="0" applyFill="0" applyBorder="0" applyAlignment="0" applyProtection="0">
      <alignment vertical="center"/>
    </xf>
    <xf numFmtId="0" fontId="3" fillId="0" borderId="0">
      <alignment vertical="center"/>
    </xf>
    <xf numFmtId="0" fontId="40" fillId="4" borderId="0" applyNumberFormat="0" applyBorder="0" applyAlignment="0" applyProtection="0">
      <alignment vertical="center"/>
    </xf>
    <xf numFmtId="0" fontId="3" fillId="0" borderId="0">
      <alignment vertical="center"/>
    </xf>
    <xf numFmtId="0" fontId="40" fillId="4" borderId="0" applyNumberFormat="0" applyBorder="0" applyAlignment="0" applyProtection="0">
      <alignment vertical="center"/>
    </xf>
    <xf numFmtId="0" fontId="3" fillId="0" borderId="0"/>
    <xf numFmtId="0" fontId="40" fillId="4" borderId="0" applyNumberFormat="0" applyBorder="0" applyAlignment="0" applyProtection="0">
      <alignment vertical="center"/>
    </xf>
    <xf numFmtId="0" fontId="3" fillId="0" borderId="0">
      <alignment vertical="center"/>
    </xf>
    <xf numFmtId="0" fontId="40" fillId="4" borderId="0" applyNumberFormat="0" applyBorder="0" applyAlignment="0" applyProtection="0">
      <alignment vertical="center"/>
    </xf>
    <xf numFmtId="0" fontId="3" fillId="0" borderId="0"/>
    <xf numFmtId="0" fontId="3" fillId="0" borderId="0">
      <alignment vertical="center"/>
    </xf>
    <xf numFmtId="0" fontId="41" fillId="22" borderId="0" applyNumberFormat="0" applyBorder="0" applyAlignment="0" applyProtection="0">
      <alignment vertical="center"/>
    </xf>
    <xf numFmtId="0" fontId="3" fillId="0" borderId="0"/>
    <xf numFmtId="0" fontId="41" fillId="22" borderId="0" applyNumberFormat="0" applyBorder="0" applyAlignment="0" applyProtection="0">
      <alignment vertical="center"/>
    </xf>
    <xf numFmtId="0" fontId="3" fillId="0" borderId="0"/>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xf numFmtId="176" fontId="3" fillId="0" borderId="0" applyFont="0" applyFill="0" applyBorder="0" applyAlignment="0" applyProtection="0">
      <alignment vertical="center"/>
    </xf>
    <xf numFmtId="0" fontId="3" fillId="0" borderId="0"/>
    <xf numFmtId="0" fontId="40" fillId="4" borderId="0" applyNumberFormat="0" applyBorder="0" applyAlignment="0" applyProtection="0">
      <alignment vertical="center"/>
    </xf>
    <xf numFmtId="0" fontId="3" fillId="0" borderId="0"/>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42" fillId="14" borderId="0" applyNumberFormat="0" applyBorder="0" applyAlignment="0" applyProtection="0">
      <alignment vertical="center"/>
    </xf>
    <xf numFmtId="0" fontId="41" fillId="16" borderId="0" applyNumberFormat="0" applyBorder="0" applyAlignment="0" applyProtection="0">
      <alignment vertical="center"/>
    </xf>
    <xf numFmtId="0" fontId="3" fillId="0" borderId="0"/>
    <xf numFmtId="0" fontId="42" fillId="14" borderId="0" applyNumberFormat="0" applyBorder="0" applyAlignment="0" applyProtection="0">
      <alignment vertical="center"/>
    </xf>
    <xf numFmtId="0" fontId="41" fillId="16" borderId="0" applyNumberFormat="0" applyBorder="0" applyAlignment="0" applyProtection="0">
      <alignment vertical="center"/>
    </xf>
    <xf numFmtId="0" fontId="41" fillId="19" borderId="0" applyNumberFormat="0" applyBorder="0" applyAlignment="0" applyProtection="0">
      <alignment vertical="center"/>
    </xf>
    <xf numFmtId="0" fontId="3" fillId="0" borderId="0">
      <alignment vertical="center"/>
    </xf>
    <xf numFmtId="0" fontId="42" fillId="14" borderId="0" applyNumberFormat="0" applyBorder="0" applyAlignment="0" applyProtection="0">
      <alignment vertical="center"/>
    </xf>
    <xf numFmtId="0" fontId="41" fillId="16" borderId="0" applyNumberFormat="0" applyBorder="0" applyAlignment="0" applyProtection="0">
      <alignment vertical="center"/>
    </xf>
    <xf numFmtId="0" fontId="41" fillId="10" borderId="0" applyNumberFormat="0" applyBorder="0" applyAlignment="0" applyProtection="0">
      <alignment vertical="center"/>
    </xf>
    <xf numFmtId="0" fontId="40" fillId="4" borderId="0" applyNumberFormat="0" applyBorder="0" applyAlignment="0" applyProtection="0">
      <alignment vertical="center"/>
    </xf>
    <xf numFmtId="0" fontId="3" fillId="0" borderId="0"/>
    <xf numFmtId="0" fontId="41" fillId="16" borderId="0" applyNumberFormat="0" applyBorder="0" applyAlignment="0" applyProtection="0">
      <alignment vertical="center"/>
    </xf>
    <xf numFmtId="0" fontId="3" fillId="0" borderId="0">
      <alignment vertical="center"/>
    </xf>
    <xf numFmtId="0" fontId="3" fillId="0" borderId="0"/>
    <xf numFmtId="0" fontId="38" fillId="14" borderId="0" applyNumberFormat="0" applyBorder="0" applyAlignment="0" applyProtection="0">
      <alignment vertical="center"/>
    </xf>
    <xf numFmtId="0" fontId="41" fillId="4" borderId="0" applyNumberFormat="0" applyBorder="0" applyAlignment="0" applyProtection="0">
      <alignment vertical="center"/>
    </xf>
    <xf numFmtId="0" fontId="3" fillId="0" borderId="0">
      <alignment vertical="center"/>
    </xf>
    <xf numFmtId="0" fontId="3" fillId="0" borderId="0"/>
    <xf numFmtId="0" fontId="38" fillId="14" borderId="0" applyNumberFormat="0" applyBorder="0" applyAlignment="0" applyProtection="0">
      <alignment vertical="center"/>
    </xf>
    <xf numFmtId="0" fontId="41" fillId="6"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41" fillId="11" borderId="0" applyNumberFormat="0" applyBorder="0" applyAlignment="0" applyProtection="0">
      <alignment vertical="center"/>
    </xf>
    <xf numFmtId="0" fontId="3" fillId="0" borderId="0"/>
    <xf numFmtId="0" fontId="3" fillId="0" borderId="0">
      <alignment vertical="center"/>
    </xf>
    <xf numFmtId="0" fontId="63" fillId="0" borderId="0" applyNumberFormat="0" applyFill="0" applyBorder="0" applyAlignment="0" applyProtection="0">
      <alignment vertical="center"/>
    </xf>
    <xf numFmtId="0" fontId="3" fillId="0" borderId="0">
      <alignment vertical="center"/>
    </xf>
    <xf numFmtId="0" fontId="63" fillId="0" borderId="0" applyNumberFormat="0" applyFill="0" applyBorder="0" applyAlignment="0" applyProtection="0">
      <alignment vertical="center"/>
    </xf>
    <xf numFmtId="0" fontId="3" fillId="0" borderId="0"/>
    <xf numFmtId="0" fontId="41" fillId="22" borderId="0" applyNumberFormat="0" applyBorder="0" applyAlignment="0" applyProtection="0">
      <alignment vertical="center"/>
    </xf>
    <xf numFmtId="0" fontId="63" fillId="0" borderId="0" applyNumberFormat="0" applyFill="0" applyBorder="0" applyAlignment="0" applyProtection="0">
      <alignment vertical="center"/>
    </xf>
    <xf numFmtId="0" fontId="3" fillId="0" borderId="0">
      <alignment vertical="center"/>
    </xf>
    <xf numFmtId="0" fontId="63" fillId="0" borderId="0" applyNumberFormat="0" applyFill="0" applyBorder="0" applyAlignment="0" applyProtection="0">
      <alignment vertical="center"/>
    </xf>
    <xf numFmtId="0" fontId="3" fillId="0" borderId="0"/>
    <xf numFmtId="0" fontId="41" fillId="22"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41" fillId="8" borderId="0" applyNumberFormat="0" applyBorder="0" applyAlignment="0" applyProtection="0">
      <alignment vertical="center"/>
    </xf>
    <xf numFmtId="0" fontId="3" fillId="0" borderId="0"/>
    <xf numFmtId="0" fontId="3" fillId="0" borderId="0">
      <alignment vertical="center"/>
    </xf>
    <xf numFmtId="0" fontId="63" fillId="0" borderId="0" applyNumberFormat="0" applyFill="0" applyBorder="0" applyAlignment="0" applyProtection="0">
      <alignment vertical="center"/>
    </xf>
    <xf numFmtId="0" fontId="3" fillId="0" borderId="0">
      <alignment vertical="center"/>
    </xf>
    <xf numFmtId="0" fontId="63" fillId="0" borderId="0" applyNumberFormat="0" applyFill="0" applyBorder="0" applyAlignment="0" applyProtection="0">
      <alignment vertical="center"/>
    </xf>
    <xf numFmtId="0" fontId="3" fillId="0" borderId="0"/>
    <xf numFmtId="0" fontId="41" fillId="22" borderId="0" applyNumberFormat="0" applyBorder="0" applyAlignment="0" applyProtection="0">
      <alignment vertical="center"/>
    </xf>
    <xf numFmtId="0" fontId="63" fillId="0" borderId="0" applyNumberFormat="0" applyFill="0" applyBorder="0" applyAlignment="0" applyProtection="0">
      <alignment vertical="center"/>
    </xf>
    <xf numFmtId="0" fontId="3" fillId="0" borderId="0">
      <alignment vertical="center"/>
    </xf>
    <xf numFmtId="0" fontId="63" fillId="0" borderId="0" applyNumberFormat="0" applyFill="0" applyBorder="0" applyAlignment="0" applyProtection="0">
      <alignment vertical="center"/>
    </xf>
    <xf numFmtId="0" fontId="3" fillId="0" borderId="0"/>
    <xf numFmtId="0" fontId="41" fillId="22" borderId="0" applyNumberFormat="0" applyBorder="0" applyAlignment="0" applyProtection="0">
      <alignment vertical="center"/>
    </xf>
    <xf numFmtId="0" fontId="3" fillId="0" borderId="0"/>
    <xf numFmtId="0" fontId="3" fillId="0" borderId="0">
      <alignment vertical="center"/>
    </xf>
    <xf numFmtId="0" fontId="76" fillId="0" borderId="0" applyNumberFormat="0" applyFill="0" applyBorder="0" applyAlignment="0" applyProtection="0">
      <alignment vertical="center"/>
    </xf>
    <xf numFmtId="0" fontId="74" fillId="0" borderId="0"/>
    <xf numFmtId="0" fontId="3" fillId="0" borderId="0">
      <alignment vertical="center"/>
    </xf>
    <xf numFmtId="0" fontId="76" fillId="0" borderId="0" applyNumberFormat="0" applyFill="0" applyBorder="0" applyAlignment="0" applyProtection="0">
      <alignment vertical="center"/>
    </xf>
    <xf numFmtId="0" fontId="3" fillId="0" borderId="0"/>
    <xf numFmtId="0" fontId="41" fillId="22" borderId="0" applyNumberFormat="0" applyBorder="0" applyAlignment="0" applyProtection="0">
      <alignment vertical="center"/>
    </xf>
    <xf numFmtId="0" fontId="3" fillId="0" borderId="0">
      <alignment vertical="center"/>
    </xf>
    <xf numFmtId="0" fontId="41" fillId="15" borderId="0" applyNumberFormat="0" applyBorder="0" applyAlignment="0" applyProtection="0">
      <alignment vertical="center"/>
    </xf>
    <xf numFmtId="0" fontId="3" fillId="0" borderId="0"/>
    <xf numFmtId="176" fontId="3" fillId="0" borderId="0" applyFont="0" applyFill="0" applyBorder="0" applyAlignment="0" applyProtection="0"/>
    <xf numFmtId="0" fontId="3" fillId="0" borderId="0">
      <alignment vertical="center"/>
    </xf>
    <xf numFmtId="0" fontId="3" fillId="0" borderId="0"/>
    <xf numFmtId="0" fontId="3" fillId="0" borderId="0"/>
    <xf numFmtId="0" fontId="3" fillId="0" borderId="0"/>
    <xf numFmtId="176" fontId="3" fillId="0" borderId="0" applyFont="0" applyFill="0" applyBorder="0" applyAlignment="0" applyProtection="0">
      <alignment vertical="center"/>
    </xf>
    <xf numFmtId="0" fontId="3" fillId="0" borderId="0">
      <alignment vertical="center"/>
    </xf>
    <xf numFmtId="0" fontId="76" fillId="0" borderId="0" applyNumberFormat="0" applyFill="0" applyBorder="0" applyAlignment="0" applyProtection="0">
      <alignment vertical="center"/>
    </xf>
    <xf numFmtId="0" fontId="3" fillId="0" borderId="0"/>
    <xf numFmtId="0" fontId="3" fillId="0" borderId="0">
      <alignment vertical="center"/>
    </xf>
    <xf numFmtId="0" fontId="77" fillId="0" borderId="0" applyNumberFormat="0" applyFill="0" applyBorder="0" applyAlignment="0" applyProtection="0">
      <alignment vertical="center"/>
    </xf>
    <xf numFmtId="0" fontId="3" fillId="0" borderId="0"/>
    <xf numFmtId="0" fontId="3" fillId="0" borderId="0">
      <alignment vertical="center"/>
    </xf>
    <xf numFmtId="176" fontId="3" fillId="0" borderId="0" applyFont="0" applyFill="0" applyBorder="0" applyAlignment="0" applyProtection="0"/>
    <xf numFmtId="0" fontId="59" fillId="0" borderId="12" applyNumberFormat="0" applyFill="0" applyAlignment="0" applyProtection="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44" fillId="0" borderId="0" applyNumberFormat="0" applyFill="0" applyBorder="0" applyAlignment="0" applyProtection="0">
      <alignment vertical="center"/>
    </xf>
    <xf numFmtId="0" fontId="3" fillId="0" borderId="0"/>
    <xf numFmtId="0" fontId="44" fillId="0" borderId="0" applyNumberFormat="0" applyFill="0" applyBorder="0" applyAlignment="0" applyProtection="0">
      <alignment vertical="center"/>
    </xf>
    <xf numFmtId="0" fontId="3" fillId="0" borderId="0">
      <alignment vertical="center"/>
    </xf>
    <xf numFmtId="0" fontId="44" fillId="0" borderId="0" applyNumberFormat="0" applyFill="0" applyBorder="0" applyAlignment="0" applyProtection="0">
      <alignment vertical="center"/>
    </xf>
    <xf numFmtId="0" fontId="3" fillId="0" borderId="0"/>
    <xf numFmtId="0" fontId="44" fillId="0" borderId="0" applyNumberFormat="0" applyFill="0" applyBorder="0" applyAlignment="0" applyProtection="0">
      <alignment vertical="center"/>
    </xf>
    <xf numFmtId="0" fontId="3" fillId="0" borderId="0">
      <alignment vertical="center"/>
    </xf>
    <xf numFmtId="0" fontId="44" fillId="0" borderId="0" applyNumberFormat="0" applyFill="0" applyBorder="0" applyAlignment="0" applyProtection="0">
      <alignment vertical="center"/>
    </xf>
    <xf numFmtId="0" fontId="3" fillId="0" borderId="0"/>
    <xf numFmtId="0" fontId="3" fillId="0" borderId="0">
      <alignment vertical="center"/>
    </xf>
    <xf numFmtId="0" fontId="76" fillId="0" borderId="18" applyNumberFormat="0" applyFill="0" applyAlignment="0" applyProtection="0">
      <alignment vertical="center"/>
    </xf>
    <xf numFmtId="0" fontId="48" fillId="0" borderId="0" applyNumberFormat="0" applyFill="0" applyBorder="0" applyAlignment="0" applyProtection="0">
      <alignment vertical="center"/>
    </xf>
    <xf numFmtId="0" fontId="45" fillId="6" borderId="0" applyNumberFormat="0" applyBorder="0" applyAlignment="0" applyProtection="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40" fillId="4" borderId="0" applyNumberFormat="0" applyBorder="0" applyAlignment="0" applyProtection="0">
      <alignment vertical="center"/>
    </xf>
    <xf numFmtId="0" fontId="3" fillId="0" borderId="0"/>
    <xf numFmtId="0" fontId="58" fillId="0" borderId="0"/>
    <xf numFmtId="0" fontId="40" fillId="4" borderId="0" applyNumberFormat="0" applyBorder="0" applyAlignment="0" applyProtection="0">
      <alignment vertical="center"/>
    </xf>
    <xf numFmtId="0" fontId="3" fillId="0" borderId="0"/>
    <xf numFmtId="0" fontId="45" fillId="6"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40" fillId="4"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52" fillId="8" borderId="9" applyNumberFormat="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xf numFmtId="176" fontId="3" fillId="0" borderId="0" applyFont="0" applyFill="0" applyBorder="0" applyAlignment="0" applyProtection="0">
      <alignment vertical="center"/>
    </xf>
    <xf numFmtId="0" fontId="3" fillId="0" borderId="0">
      <alignment vertical="center"/>
    </xf>
    <xf numFmtId="0" fontId="3" fillId="0" borderId="0"/>
    <xf numFmtId="0" fontId="41" fillId="0" borderId="0">
      <alignment vertical="center"/>
    </xf>
    <xf numFmtId="0" fontId="3" fillId="0" borderId="0">
      <alignment vertical="center"/>
    </xf>
    <xf numFmtId="0" fontId="41" fillId="22"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43" fontId="3" fillId="0" borderId="0" applyFont="0" applyFill="0" applyBorder="0" applyAlignment="0" applyProtection="0">
      <alignment vertical="center"/>
    </xf>
    <xf numFmtId="0" fontId="41" fillId="0" borderId="0">
      <alignment vertical="center"/>
    </xf>
    <xf numFmtId="0" fontId="3" fillId="0" borderId="0"/>
    <xf numFmtId="0" fontId="3" fillId="0" borderId="0"/>
    <xf numFmtId="0" fontId="42" fillId="3" borderId="0" applyNumberFormat="0" applyBorder="0" applyAlignment="0" applyProtection="0">
      <alignment vertical="center"/>
    </xf>
    <xf numFmtId="0" fontId="3" fillId="0" borderId="0"/>
    <xf numFmtId="0" fontId="41" fillId="13" borderId="0" applyNumberFormat="0" applyBorder="0" applyAlignment="0" applyProtection="0">
      <alignment vertical="center"/>
    </xf>
    <xf numFmtId="0" fontId="42" fillId="3" borderId="0" applyNumberFormat="0" applyBorder="0" applyAlignment="0" applyProtection="0">
      <alignment vertical="center"/>
    </xf>
    <xf numFmtId="0" fontId="38" fillId="24" borderId="0" applyNumberFormat="0" applyBorder="0" applyAlignment="0" applyProtection="0">
      <alignment vertical="center"/>
    </xf>
    <xf numFmtId="0" fontId="3" fillId="0" borderId="0">
      <alignment vertical="center"/>
    </xf>
    <xf numFmtId="0" fontId="54" fillId="0" borderId="11" applyNumberFormat="0" applyFill="0" applyAlignment="0" applyProtection="0">
      <alignment vertical="center"/>
    </xf>
    <xf numFmtId="0" fontId="3" fillId="0" borderId="0"/>
    <xf numFmtId="0" fontId="54" fillId="0" borderId="11" applyNumberFormat="0" applyFill="0" applyAlignment="0" applyProtection="0">
      <alignment vertical="center"/>
    </xf>
    <xf numFmtId="176" fontId="3" fillId="0" borderId="0" applyFont="0" applyFill="0" applyBorder="0" applyAlignment="0" applyProtection="0">
      <alignment vertical="center"/>
    </xf>
    <xf numFmtId="0" fontId="42" fillId="3" borderId="0" applyNumberFormat="0" applyBorder="0" applyAlignment="0" applyProtection="0">
      <alignment vertical="center"/>
    </xf>
    <xf numFmtId="0" fontId="3" fillId="0" borderId="0">
      <alignment vertical="center"/>
    </xf>
    <xf numFmtId="0" fontId="54" fillId="0" borderId="11" applyNumberFormat="0" applyFill="0" applyAlignment="0" applyProtection="0">
      <alignment vertical="center"/>
    </xf>
    <xf numFmtId="0" fontId="3" fillId="0" borderId="0"/>
    <xf numFmtId="176" fontId="3" fillId="0" borderId="0" applyFont="0" applyFill="0" applyBorder="0" applyAlignment="0" applyProtection="0">
      <alignment vertical="center"/>
    </xf>
    <xf numFmtId="0" fontId="3" fillId="0" borderId="0"/>
    <xf numFmtId="0" fontId="41" fillId="19" borderId="0" applyNumberFormat="0" applyBorder="0" applyAlignment="0" applyProtection="0">
      <alignment vertical="center"/>
    </xf>
    <xf numFmtId="0" fontId="3" fillId="0" borderId="0"/>
    <xf numFmtId="0" fontId="49" fillId="15" borderId="9" applyNumberFormat="0" applyAlignment="0" applyProtection="0">
      <alignment vertical="center"/>
    </xf>
    <xf numFmtId="0" fontId="42" fillId="18" borderId="0" applyNumberFormat="0" applyBorder="0" applyAlignment="0" applyProtection="0">
      <alignment vertical="center"/>
    </xf>
    <xf numFmtId="0" fontId="87" fillId="0" borderId="0"/>
    <xf numFmtId="0" fontId="58" fillId="0" borderId="0"/>
    <xf numFmtId="0" fontId="3" fillId="0" borderId="0"/>
    <xf numFmtId="0" fontId="58" fillId="0" borderId="0"/>
    <xf numFmtId="0" fontId="58" fillId="0" borderId="0"/>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3" borderId="0" applyNumberFormat="0" applyBorder="0" applyAlignment="0" applyProtection="0">
      <alignment vertical="center"/>
    </xf>
    <xf numFmtId="0" fontId="38" fillId="10"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9" fillId="10" borderId="9" applyNumberFormat="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 fillId="0" borderId="0"/>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22"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2" fillId="14" borderId="0" applyNumberFormat="0" applyBorder="0" applyAlignment="0" applyProtection="0">
      <alignment vertical="center"/>
    </xf>
    <xf numFmtId="0" fontId="41" fillId="16" borderId="0" applyNumberFormat="0" applyBorder="0" applyAlignment="0" applyProtection="0">
      <alignment vertical="center"/>
    </xf>
    <xf numFmtId="0" fontId="42" fillId="14" borderId="0" applyNumberFormat="0" applyBorder="0" applyAlignment="0" applyProtection="0">
      <alignment vertical="center"/>
    </xf>
    <xf numFmtId="0" fontId="41" fillId="16" borderId="0" applyNumberFormat="0" applyBorder="0" applyAlignment="0" applyProtection="0">
      <alignment vertical="center"/>
    </xf>
    <xf numFmtId="0" fontId="42" fillId="14"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2" fillId="9" borderId="0" applyNumberFormat="0" applyBorder="0" applyAlignment="0" applyProtection="0">
      <alignment vertical="center"/>
    </xf>
    <xf numFmtId="0" fontId="42" fillId="14"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 fillId="0" borderId="0"/>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1" fillId="16" borderId="0" applyNumberFormat="0" applyBorder="0" applyAlignment="0" applyProtection="0">
      <alignment vertical="center"/>
    </xf>
    <xf numFmtId="9" fontId="3" fillId="0" borderId="0" applyFont="0" applyFill="0" applyBorder="0" applyAlignment="0" applyProtection="0">
      <alignment vertical="center"/>
    </xf>
    <xf numFmtId="0" fontId="41" fillId="16" borderId="0" applyNumberFormat="0" applyBorder="0" applyAlignment="0" applyProtection="0">
      <alignment vertical="center"/>
    </xf>
    <xf numFmtId="0" fontId="42" fillId="12" borderId="0" applyNumberFormat="0" applyBorder="0" applyAlignment="0" applyProtection="0">
      <alignment vertical="center"/>
    </xf>
    <xf numFmtId="0" fontId="41" fillId="16" borderId="0" applyNumberFormat="0" applyBorder="0" applyAlignment="0" applyProtection="0">
      <alignment vertical="center"/>
    </xf>
    <xf numFmtId="0" fontId="42" fillId="12" borderId="0" applyNumberFormat="0" applyBorder="0" applyAlignment="0" applyProtection="0">
      <alignment vertical="center"/>
    </xf>
    <xf numFmtId="0" fontId="41" fillId="16" borderId="0" applyNumberFormat="0" applyBorder="0" applyAlignment="0" applyProtection="0">
      <alignment vertical="center"/>
    </xf>
    <xf numFmtId="0" fontId="42" fillId="12" borderId="0" applyNumberFormat="0" applyBorder="0" applyAlignment="0" applyProtection="0">
      <alignment vertical="center"/>
    </xf>
    <xf numFmtId="0" fontId="3" fillId="0" borderId="0"/>
    <xf numFmtId="0" fontId="41" fillId="16" borderId="0" applyNumberFormat="0" applyBorder="0" applyAlignment="0" applyProtection="0">
      <alignment vertical="center"/>
    </xf>
    <xf numFmtId="0" fontId="3" fillId="0" borderId="0"/>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8" borderId="0" applyNumberFormat="0" applyBorder="0" applyAlignment="0" applyProtection="0">
      <alignment vertical="center"/>
    </xf>
    <xf numFmtId="0" fontId="41" fillId="16" borderId="0" applyNumberFormat="0" applyBorder="0" applyAlignment="0" applyProtection="0">
      <alignment vertical="center"/>
    </xf>
    <xf numFmtId="0" fontId="42" fillId="21" borderId="0" applyNumberFormat="0" applyBorder="0" applyAlignment="0" applyProtection="0">
      <alignment vertical="center"/>
    </xf>
    <xf numFmtId="0" fontId="41" fillId="16"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176" fontId="3" fillId="0" borderId="0" applyFont="0" applyFill="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17"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79" fillId="0" borderId="19" applyNumberFormat="0" applyFill="0" applyAlignment="0" applyProtection="0">
      <alignment vertical="center"/>
    </xf>
    <xf numFmtId="0" fontId="41" fillId="4" borderId="0" applyNumberFormat="0" applyBorder="0" applyAlignment="0" applyProtection="0">
      <alignment vertical="center"/>
    </xf>
    <xf numFmtId="0" fontId="38" fillId="3"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41" fillId="4" borderId="0" applyNumberFormat="0" applyBorder="0" applyAlignment="0" applyProtection="0">
      <alignment vertical="center"/>
    </xf>
    <xf numFmtId="0" fontId="3" fillId="0" borderId="0"/>
    <xf numFmtId="180" fontId="67" fillId="0" borderId="1">
      <alignment vertical="center"/>
      <protection locked="0"/>
    </xf>
    <xf numFmtId="0" fontId="41" fillId="4" borderId="0" applyNumberFormat="0" applyBorder="0" applyAlignment="0" applyProtection="0">
      <alignment vertical="center"/>
    </xf>
    <xf numFmtId="0" fontId="39" fillId="0" borderId="0"/>
    <xf numFmtId="0" fontId="56" fillId="20" borderId="10" applyNumberFormat="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42" fillId="5"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4" borderId="0" applyNumberFormat="0" applyBorder="0" applyAlignment="0" applyProtection="0">
      <alignment vertical="center"/>
    </xf>
    <xf numFmtId="0" fontId="3" fillId="0" borderId="0"/>
    <xf numFmtId="0" fontId="41" fillId="8" borderId="0" applyNumberFormat="0" applyBorder="0" applyAlignment="0" applyProtection="0">
      <alignment vertical="center"/>
    </xf>
    <xf numFmtId="0" fontId="38" fillId="3"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42" fillId="9" borderId="0" applyNumberFormat="0" applyBorder="0" applyAlignment="0" applyProtection="0">
      <alignment vertical="center"/>
    </xf>
    <xf numFmtId="0" fontId="42" fillId="14" borderId="0" applyNumberFormat="0" applyBorder="0" applyAlignment="0" applyProtection="0">
      <alignment vertical="center"/>
    </xf>
    <xf numFmtId="0" fontId="41" fillId="4" borderId="0" applyNumberFormat="0" applyBorder="0" applyAlignment="0" applyProtection="0">
      <alignment vertical="center"/>
    </xf>
    <xf numFmtId="0" fontId="38" fillId="14" borderId="0" applyNumberFormat="0" applyBorder="0" applyAlignment="0" applyProtection="0">
      <alignment vertical="center"/>
    </xf>
    <xf numFmtId="0" fontId="41" fillId="4" borderId="0" applyNumberFormat="0" applyBorder="0" applyAlignment="0" applyProtection="0">
      <alignment vertical="center"/>
    </xf>
    <xf numFmtId="0" fontId="39" fillId="0" borderId="0">
      <alignment vertical="center"/>
    </xf>
    <xf numFmtId="0" fontId="3" fillId="0" borderId="0"/>
    <xf numFmtId="0" fontId="38" fillId="1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8" fillId="14" borderId="0" applyNumberFormat="0" applyBorder="0" applyAlignment="0" applyProtection="0">
      <alignment vertical="center"/>
    </xf>
    <xf numFmtId="0" fontId="41" fillId="4" borderId="0" applyNumberFormat="0" applyBorder="0" applyAlignment="0" applyProtection="0">
      <alignment vertical="center"/>
    </xf>
    <xf numFmtId="0" fontId="39" fillId="0" borderId="0">
      <alignment vertical="center"/>
    </xf>
    <xf numFmtId="0" fontId="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9" fillId="0" borderId="0">
      <alignment vertical="center"/>
    </xf>
    <xf numFmtId="0" fontId="3" fillId="0" borderId="0"/>
    <xf numFmtId="0" fontId="41" fillId="4" borderId="0" applyNumberFormat="0" applyBorder="0" applyAlignment="0" applyProtection="0">
      <alignment vertical="center"/>
    </xf>
    <xf numFmtId="0" fontId="41" fillId="22" borderId="0" applyNumberFormat="0" applyBorder="0" applyAlignment="0" applyProtection="0">
      <alignment vertical="center"/>
    </xf>
    <xf numFmtId="0" fontId="41" fillId="4" borderId="0" applyNumberFormat="0" applyBorder="0" applyAlignment="0" applyProtection="0">
      <alignment vertical="center"/>
    </xf>
    <xf numFmtId="0" fontId="39" fillId="0" borderId="0">
      <alignment vertical="center"/>
    </xf>
    <xf numFmtId="0" fontId="39" fillId="0" borderId="0"/>
    <xf numFmtId="0" fontId="41" fillId="4" borderId="0" applyNumberFormat="0" applyBorder="0" applyAlignment="0" applyProtection="0">
      <alignment vertical="center"/>
    </xf>
    <xf numFmtId="0" fontId="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2" fillId="1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38" fillId="3"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1" fillId="8" borderId="0" applyNumberFormat="0" applyBorder="0" applyAlignment="0" applyProtection="0">
      <alignment vertical="center"/>
    </xf>
    <xf numFmtId="0" fontId="41" fillId="6" borderId="0" applyNumberFormat="0" applyBorder="0" applyAlignment="0" applyProtection="0">
      <alignment vertical="center"/>
    </xf>
    <xf numFmtId="0" fontId="3" fillId="0" borderId="0">
      <alignment vertical="center"/>
    </xf>
    <xf numFmtId="0" fontId="41" fillId="6" borderId="0" applyNumberFormat="0" applyBorder="0" applyAlignment="0" applyProtection="0">
      <alignment vertical="center"/>
    </xf>
    <xf numFmtId="0" fontId="41" fillId="10" borderId="0" applyNumberFormat="0" applyBorder="0" applyAlignment="0" applyProtection="0">
      <alignment vertical="center"/>
    </xf>
    <xf numFmtId="0" fontId="3" fillId="0" borderId="0"/>
    <xf numFmtId="0" fontId="41" fillId="6" borderId="0" applyNumberFormat="0" applyBorder="0" applyAlignment="0" applyProtection="0">
      <alignment vertical="center"/>
    </xf>
    <xf numFmtId="9" fontId="3" fillId="0" borderId="0" applyFont="0" applyFill="0" applyBorder="0" applyAlignment="0" applyProtection="0"/>
    <xf numFmtId="0" fontId="3"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8" fillId="8" borderId="0" applyNumberFormat="0" applyBorder="0" applyAlignment="0" applyProtection="0">
      <alignment vertical="center"/>
    </xf>
    <xf numFmtId="0" fontId="41" fillId="6" borderId="0" applyNumberFormat="0" applyBorder="0" applyAlignment="0" applyProtection="0">
      <alignment vertical="center"/>
    </xf>
    <xf numFmtId="0" fontId="3"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 fillId="0" borderId="0">
      <alignment vertical="center"/>
    </xf>
    <xf numFmtId="0" fontId="43" fillId="0" borderId="7" applyNumberFormat="0" applyFill="0" applyAlignment="0" applyProtection="0">
      <alignment vertical="center"/>
    </xf>
    <xf numFmtId="0" fontId="41" fillId="25" borderId="0" applyNumberFormat="0" applyBorder="0" applyAlignment="0" applyProtection="0">
      <alignment vertical="center"/>
    </xf>
    <xf numFmtId="0" fontId="3" fillId="0" borderId="0"/>
    <xf numFmtId="0" fontId="43" fillId="0" borderId="7" applyNumberFormat="0" applyFill="0" applyAlignment="0" applyProtection="0">
      <alignment vertical="center"/>
    </xf>
    <xf numFmtId="0" fontId="41" fillId="25" borderId="0" applyNumberFormat="0" applyBorder="0" applyAlignment="0" applyProtection="0">
      <alignment vertical="center"/>
    </xf>
    <xf numFmtId="0" fontId="43" fillId="0" borderId="7" applyNumberFormat="0" applyFill="0" applyAlignment="0" applyProtection="0">
      <alignment vertical="center"/>
    </xf>
    <xf numFmtId="0" fontId="41" fillId="25" borderId="0" applyNumberFormat="0" applyBorder="0" applyAlignment="0" applyProtection="0">
      <alignment vertical="center"/>
    </xf>
    <xf numFmtId="0" fontId="43" fillId="0" borderId="7" applyNumberFormat="0" applyFill="0" applyAlignment="0" applyProtection="0">
      <alignment vertical="center"/>
    </xf>
    <xf numFmtId="0" fontId="41" fillId="25" borderId="0" applyNumberFormat="0" applyBorder="0" applyAlignment="0" applyProtection="0">
      <alignment vertical="center"/>
    </xf>
    <xf numFmtId="0" fontId="3" fillId="0" borderId="0">
      <alignment vertical="center"/>
    </xf>
    <xf numFmtId="0" fontId="3" fillId="0" borderId="0">
      <alignment vertical="center"/>
    </xf>
    <xf numFmtId="0" fontId="41" fillId="25" borderId="0" applyNumberFormat="0" applyBorder="0" applyAlignment="0" applyProtection="0">
      <alignment vertical="center"/>
    </xf>
    <xf numFmtId="0" fontId="3" fillId="0" borderId="0"/>
    <xf numFmtId="0" fontId="43" fillId="0" borderId="17" applyNumberFormat="0" applyFill="0" applyAlignment="0" applyProtection="0">
      <alignment vertical="center"/>
    </xf>
    <xf numFmtId="0" fontId="41" fillId="25" borderId="0" applyNumberFormat="0" applyBorder="0" applyAlignment="0" applyProtection="0">
      <alignment vertical="center"/>
    </xf>
    <xf numFmtId="0" fontId="41" fillId="0" borderId="0">
      <alignment vertical="center"/>
    </xf>
    <xf numFmtId="0" fontId="43" fillId="0" borderId="17" applyNumberFormat="0" applyFill="0" applyAlignment="0" applyProtection="0">
      <alignment vertical="center"/>
    </xf>
    <xf numFmtId="0" fontId="41" fillId="6" borderId="0" applyNumberFormat="0" applyBorder="0" applyAlignment="0" applyProtection="0">
      <alignment vertical="center"/>
    </xf>
    <xf numFmtId="0" fontId="41" fillId="8" borderId="0" applyNumberFormat="0" applyBorder="0" applyAlignment="0" applyProtection="0">
      <alignment vertical="center"/>
    </xf>
    <xf numFmtId="0" fontId="43" fillId="0" borderId="17" applyNumberFormat="0" applyFill="0" applyAlignment="0" applyProtection="0">
      <alignment vertical="center"/>
    </xf>
    <xf numFmtId="0" fontId="41" fillId="25" borderId="0" applyNumberFormat="0" applyBorder="0" applyAlignment="0" applyProtection="0">
      <alignment vertical="center"/>
    </xf>
    <xf numFmtId="0" fontId="43" fillId="0" borderId="7" applyNumberFormat="0" applyFill="0" applyAlignment="0" applyProtection="0">
      <alignment vertical="center"/>
    </xf>
    <xf numFmtId="0" fontId="41" fillId="25" borderId="0" applyNumberFormat="0" applyBorder="0" applyAlignment="0" applyProtection="0">
      <alignment vertical="center"/>
    </xf>
    <xf numFmtId="0" fontId="40" fillId="4" borderId="0" applyNumberFormat="0" applyBorder="0" applyAlignment="0" applyProtection="0">
      <alignment vertical="center"/>
    </xf>
    <xf numFmtId="0" fontId="61" fillId="0" borderId="0" applyNumberFormat="0" applyFill="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176" fontId="3" fillId="0" borderId="0" applyFont="0" applyFill="0" applyBorder="0" applyAlignment="0" applyProtection="0"/>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8" fillId="14" borderId="0" applyNumberFormat="0" applyBorder="0" applyAlignment="0" applyProtection="0">
      <alignment vertical="center"/>
    </xf>
    <xf numFmtId="0" fontId="41" fillId="6" borderId="0" applyNumberFormat="0" applyBorder="0" applyAlignment="0" applyProtection="0">
      <alignment vertical="center"/>
    </xf>
    <xf numFmtId="0" fontId="3" fillId="0" borderId="0">
      <alignment vertical="center"/>
    </xf>
    <xf numFmtId="0" fontId="38" fillId="14" borderId="0" applyNumberFormat="0" applyBorder="0" applyAlignment="0" applyProtection="0">
      <alignment vertical="center"/>
    </xf>
    <xf numFmtId="0" fontId="41" fillId="6" borderId="0" applyNumberFormat="0" applyBorder="0" applyAlignment="0" applyProtection="0">
      <alignment vertical="center"/>
    </xf>
    <xf numFmtId="0" fontId="3" fillId="0" borderId="0"/>
    <xf numFmtId="0" fontId="41" fillId="6" borderId="0" applyNumberFormat="0" applyBorder="0" applyAlignment="0" applyProtection="0">
      <alignment vertical="center"/>
    </xf>
    <xf numFmtId="9" fontId="41" fillId="0" borderId="0" applyFont="0" applyFill="0" applyBorder="0" applyAlignment="0" applyProtection="0">
      <alignment vertical="center"/>
    </xf>
    <xf numFmtId="0" fontId="3" fillId="0" borderId="0">
      <alignment vertical="center"/>
    </xf>
    <xf numFmtId="0" fontId="41" fillId="6" borderId="0" applyNumberFormat="0" applyBorder="0" applyAlignment="0" applyProtection="0">
      <alignment vertical="center"/>
    </xf>
    <xf numFmtId="0" fontId="3"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 fillId="0" borderId="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0" fillId="4" borderId="0" applyNumberFormat="0" applyBorder="0" applyAlignment="0" applyProtection="0">
      <alignment vertical="center"/>
    </xf>
    <xf numFmtId="0" fontId="41" fillId="6"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41" fillId="6" borderId="0" applyNumberFormat="0" applyBorder="0" applyAlignment="0" applyProtection="0">
      <alignment vertical="center"/>
    </xf>
    <xf numFmtId="0" fontId="3" fillId="0" borderId="0"/>
    <xf numFmtId="0" fontId="41" fillId="6" borderId="0" applyNumberFormat="0" applyBorder="0" applyAlignment="0" applyProtection="0">
      <alignment vertical="center"/>
    </xf>
    <xf numFmtId="0" fontId="3" fillId="0" borderId="0"/>
    <xf numFmtId="0" fontId="3" fillId="0" borderId="0">
      <alignment vertical="center"/>
    </xf>
    <xf numFmtId="0" fontId="41" fillId="6" borderId="0" applyNumberFormat="0" applyBorder="0" applyAlignment="0" applyProtection="0">
      <alignment vertical="center"/>
    </xf>
    <xf numFmtId="0" fontId="74" fillId="0" borderId="0"/>
    <xf numFmtId="0" fontId="3" fillId="0" borderId="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9" fillId="0" borderId="0"/>
    <xf numFmtId="0" fontId="41" fillId="6" borderId="0" applyNumberFormat="0" applyBorder="0" applyAlignment="0" applyProtection="0">
      <alignment vertical="center"/>
    </xf>
    <xf numFmtId="0" fontId="3" fillId="0" borderId="0">
      <alignment vertical="center"/>
    </xf>
    <xf numFmtId="0" fontId="41" fillId="6" borderId="0" applyNumberFormat="0" applyBorder="0" applyAlignment="0" applyProtection="0">
      <alignment vertical="center"/>
    </xf>
    <xf numFmtId="9" fontId="41" fillId="0" borderId="0" applyFont="0" applyFill="0" applyBorder="0" applyAlignment="0" applyProtection="0">
      <alignment vertical="center"/>
    </xf>
    <xf numFmtId="0" fontId="41" fillId="6" borderId="0" applyNumberFormat="0" applyBorder="0" applyAlignment="0" applyProtection="0">
      <alignment vertical="center"/>
    </xf>
    <xf numFmtId="0" fontId="62" fillId="0" borderId="0" applyNumberFormat="0" applyFill="0" applyBorder="0" applyAlignment="0" applyProtection="0">
      <alignment vertical="center"/>
    </xf>
    <xf numFmtId="0" fontId="41" fillId="6" borderId="0" applyNumberFormat="0" applyBorder="0" applyAlignment="0" applyProtection="0">
      <alignment vertical="center"/>
    </xf>
    <xf numFmtId="0" fontId="41" fillId="0" borderId="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15" borderId="0" applyNumberFormat="0" applyBorder="0" applyAlignment="0" applyProtection="0">
      <alignment vertical="center"/>
    </xf>
    <xf numFmtId="0" fontId="41" fillId="25" borderId="0" applyNumberFormat="0" applyBorder="0" applyAlignment="0" applyProtection="0">
      <alignment vertical="center"/>
    </xf>
    <xf numFmtId="0" fontId="3" fillId="0" borderId="0">
      <alignment vertical="center"/>
    </xf>
    <xf numFmtId="0" fontId="41" fillId="25" borderId="0" applyNumberFormat="0" applyBorder="0" applyAlignment="0" applyProtection="0">
      <alignment vertical="center"/>
    </xf>
    <xf numFmtId="0" fontId="42" fillId="9" borderId="0" applyNumberFormat="0" applyBorder="0" applyAlignment="0" applyProtection="0">
      <alignment vertical="center"/>
    </xf>
    <xf numFmtId="0" fontId="41" fillId="25" borderId="0" applyNumberFormat="0" applyBorder="0" applyAlignment="0" applyProtection="0">
      <alignment vertical="center"/>
    </xf>
    <xf numFmtId="0" fontId="41" fillId="11" borderId="0" applyNumberFormat="0" applyBorder="0" applyAlignment="0" applyProtection="0">
      <alignment vertical="center"/>
    </xf>
    <xf numFmtId="0" fontId="44" fillId="0" borderId="0" applyNumberFormat="0" applyFill="0" applyBorder="0" applyAlignment="0" applyProtection="0">
      <alignment vertical="center"/>
    </xf>
    <xf numFmtId="0" fontId="39" fillId="0" borderId="0"/>
    <xf numFmtId="0" fontId="45" fillId="6" borderId="0" applyNumberFormat="0" applyBorder="0" applyAlignment="0" applyProtection="0">
      <alignment vertical="center"/>
    </xf>
    <xf numFmtId="0" fontId="41" fillId="11" borderId="0" applyNumberFormat="0" applyBorder="0" applyAlignment="0" applyProtection="0">
      <alignment vertical="center"/>
    </xf>
    <xf numFmtId="0" fontId="71" fillId="0" borderId="0" applyNumberFormat="0" applyFill="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9" fillId="0" borderId="0"/>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1" borderId="0" applyNumberFormat="0" applyBorder="0" applyAlignment="0" applyProtection="0">
      <alignment vertical="center"/>
    </xf>
    <xf numFmtId="0" fontId="41" fillId="15" borderId="0" applyNumberFormat="0" applyBorder="0" applyAlignment="0" applyProtection="0">
      <alignment vertical="center"/>
    </xf>
    <xf numFmtId="0" fontId="43" fillId="0" borderId="7" applyNumberFormat="0" applyFill="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1"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63" fillId="0" borderId="13" applyNumberFormat="0" applyFill="0" applyAlignment="0" applyProtection="0">
      <alignment vertical="center"/>
    </xf>
    <xf numFmtId="0" fontId="45" fillId="6"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2" fillId="9" borderId="0" applyNumberFormat="0" applyBorder="0" applyAlignment="0" applyProtection="0">
      <alignment vertical="center"/>
    </xf>
    <xf numFmtId="0" fontId="41" fillId="11" borderId="0" applyNumberFormat="0" applyBorder="0" applyAlignment="0" applyProtection="0">
      <alignment vertical="center"/>
    </xf>
    <xf numFmtId="0" fontId="41" fillId="15" borderId="0" applyNumberFormat="0" applyBorder="0" applyAlignment="0" applyProtection="0">
      <alignment vertical="center"/>
    </xf>
    <xf numFmtId="0" fontId="41" fillId="0" borderId="0">
      <alignment vertical="center"/>
    </xf>
    <xf numFmtId="0" fontId="41" fillId="15" borderId="0" applyNumberFormat="0" applyBorder="0" applyAlignment="0" applyProtection="0">
      <alignment vertical="center"/>
    </xf>
    <xf numFmtId="0" fontId="39" fillId="0" borderId="0"/>
    <xf numFmtId="0" fontId="41" fillId="11" borderId="0" applyNumberFormat="0" applyBorder="0" applyAlignment="0" applyProtection="0">
      <alignment vertical="center"/>
    </xf>
    <xf numFmtId="0" fontId="53" fillId="20" borderId="10" applyNumberFormat="0" applyAlignment="0" applyProtection="0">
      <alignment vertical="center"/>
    </xf>
    <xf numFmtId="0" fontId="38" fillId="14" borderId="0" applyNumberFormat="0" applyBorder="0" applyAlignment="0" applyProtection="0">
      <alignment vertical="center"/>
    </xf>
    <xf numFmtId="0" fontId="41" fillId="11" borderId="0" applyNumberFormat="0" applyBorder="0" applyAlignment="0" applyProtection="0">
      <alignment vertical="center"/>
    </xf>
    <xf numFmtId="0" fontId="71" fillId="0" borderId="0" applyNumberFormat="0" applyFill="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9"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22" borderId="0" applyNumberFormat="0" applyBorder="0" applyAlignment="0" applyProtection="0">
      <alignment vertical="center"/>
    </xf>
    <xf numFmtId="0" fontId="45" fillId="6" borderId="0" applyNumberFormat="0" applyBorder="0" applyAlignment="0" applyProtection="0">
      <alignment vertical="center"/>
    </xf>
    <xf numFmtId="0" fontId="41" fillId="11" borderId="0" applyNumberFormat="0" applyBorder="0" applyAlignment="0" applyProtection="0">
      <alignment vertical="center"/>
    </xf>
    <xf numFmtId="0" fontId="3" fillId="0" borderId="0"/>
    <xf numFmtId="176" fontId="87" fillId="0" borderId="0" applyFont="0" applyFill="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9" borderId="0" applyNumberFormat="0" applyBorder="0" applyAlignment="0" applyProtection="0">
      <alignment vertical="center"/>
    </xf>
    <xf numFmtId="0" fontId="41" fillId="11" borderId="0" applyNumberFormat="0" applyBorder="0" applyAlignment="0" applyProtection="0">
      <alignment vertical="center"/>
    </xf>
    <xf numFmtId="0" fontId="41" fillId="19" borderId="0" applyNumberFormat="0" applyBorder="0" applyAlignment="0" applyProtection="0">
      <alignment vertical="center"/>
    </xf>
    <xf numFmtId="0" fontId="41" fillId="11" borderId="0" applyNumberFormat="0" applyBorder="0" applyAlignment="0" applyProtection="0">
      <alignment vertical="center"/>
    </xf>
    <xf numFmtId="0" fontId="41" fillId="19"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9"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71" fillId="0" borderId="0" applyNumberFormat="0" applyFill="0" applyBorder="0" applyAlignment="0" applyProtection="0">
      <alignment vertical="center"/>
    </xf>
    <xf numFmtId="0" fontId="3" fillId="0" borderId="0"/>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176" fontId="3" fillId="0" borderId="0" applyFont="0" applyFill="0" applyBorder="0" applyAlignment="0" applyProtection="0"/>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2" fillId="9"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1" borderId="0" applyNumberFormat="0" applyBorder="0" applyAlignment="0" applyProtection="0">
      <alignment vertical="center"/>
    </xf>
    <xf numFmtId="0" fontId="41" fillId="15" borderId="0" applyNumberFormat="0" applyBorder="0" applyAlignment="0" applyProtection="0">
      <alignment vertical="center"/>
    </xf>
    <xf numFmtId="0" fontId="41" fillId="19" borderId="0" applyNumberFormat="0" applyBorder="0" applyAlignment="0" applyProtection="0">
      <alignment vertical="center"/>
    </xf>
    <xf numFmtId="0" fontId="71" fillId="0" borderId="0" applyNumberFormat="0" applyFill="0" applyBorder="0" applyAlignment="0" applyProtection="0">
      <alignment vertical="center"/>
    </xf>
    <xf numFmtId="0" fontId="39" fillId="0" borderId="0">
      <alignment vertical="center"/>
    </xf>
    <xf numFmtId="0" fontId="41" fillId="19" borderId="0" applyNumberFormat="0" applyBorder="0" applyAlignment="0" applyProtection="0">
      <alignment vertical="center"/>
    </xf>
    <xf numFmtId="0" fontId="41" fillId="8" borderId="0" applyNumberFormat="0" applyBorder="0" applyAlignment="0" applyProtection="0">
      <alignment vertical="center"/>
    </xf>
    <xf numFmtId="0" fontId="41" fillId="19" borderId="0" applyNumberFormat="0" applyBorder="0" applyAlignment="0" applyProtection="0">
      <alignment vertical="center"/>
    </xf>
    <xf numFmtId="0" fontId="41" fillId="5" borderId="0" applyNumberFormat="0" applyBorder="0" applyAlignment="0" applyProtection="0">
      <alignment vertical="center"/>
    </xf>
    <xf numFmtId="0" fontId="3" fillId="0" borderId="0">
      <alignment vertical="center"/>
    </xf>
    <xf numFmtId="0" fontId="41" fillId="19"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3" fillId="0" borderId="0"/>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5" borderId="0" applyNumberFormat="0" applyBorder="0" applyAlignment="0" applyProtection="0">
      <alignment vertical="center"/>
    </xf>
    <xf numFmtId="0" fontId="3" fillId="0" borderId="0"/>
    <xf numFmtId="176" fontId="3" fillId="0" borderId="0" applyFont="0" applyFill="0" applyBorder="0" applyAlignment="0" applyProtection="0"/>
    <xf numFmtId="0" fontId="41" fillId="19" borderId="0" applyNumberFormat="0" applyBorder="0" applyAlignment="0" applyProtection="0">
      <alignment vertical="center"/>
    </xf>
    <xf numFmtId="0" fontId="46" fillId="0" borderId="8" applyNumberFormat="0" applyFill="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7" borderId="0" applyNumberFormat="0" applyBorder="0" applyAlignment="0" applyProtection="0">
      <alignment vertical="center"/>
    </xf>
    <xf numFmtId="0" fontId="41" fillId="19" borderId="0" applyNumberFormat="0" applyBorder="0" applyAlignment="0" applyProtection="0">
      <alignment vertical="center"/>
    </xf>
    <xf numFmtId="0" fontId="41" fillId="12" borderId="0" applyNumberFormat="0" applyBorder="0" applyAlignment="0" applyProtection="0">
      <alignment vertical="center"/>
    </xf>
    <xf numFmtId="176" fontId="3" fillId="0" borderId="0" applyFont="0" applyFill="0" applyBorder="0" applyAlignment="0" applyProtection="0"/>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0"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176" fontId="3" fillId="0" borderId="0" applyFont="0" applyFill="0" applyBorder="0" applyAlignment="0" applyProtection="0"/>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0" borderId="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8" fillId="3"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1" fontId="87" fillId="0" borderId="0">
      <alignment vertical="center"/>
    </xf>
    <xf numFmtId="0" fontId="41" fillId="0" borderId="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7"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 fillId="0" borderId="0"/>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8" borderId="0" applyNumberFormat="0" applyBorder="0" applyAlignment="0" applyProtection="0">
      <alignment vertical="center"/>
    </xf>
    <xf numFmtId="0" fontId="41" fillId="19" borderId="0" applyNumberFormat="0" applyBorder="0" applyAlignment="0" applyProtection="0">
      <alignment vertical="center"/>
    </xf>
    <xf numFmtId="0" fontId="42" fillId="7" borderId="0" applyNumberFormat="0" applyBorder="0" applyAlignment="0" applyProtection="0">
      <alignment vertical="center"/>
    </xf>
    <xf numFmtId="0" fontId="41" fillId="19" borderId="0" applyNumberFormat="0" applyBorder="0" applyAlignment="0" applyProtection="0">
      <alignment vertical="center"/>
    </xf>
    <xf numFmtId="0" fontId="67" fillId="0" borderId="1">
      <alignment horizontal="distributed" vertical="center" wrapText="1"/>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2" fillId="7" borderId="0" applyNumberFormat="0" applyBorder="0" applyAlignment="0" applyProtection="0">
      <alignment vertical="center"/>
    </xf>
    <xf numFmtId="0" fontId="41" fillId="19" borderId="0" applyNumberFormat="0" applyBorder="0" applyAlignment="0" applyProtection="0">
      <alignment vertical="center"/>
    </xf>
    <xf numFmtId="0" fontId="41" fillId="8" borderId="0" applyNumberFormat="0" applyBorder="0" applyAlignment="0" applyProtection="0">
      <alignment vertical="center"/>
    </xf>
    <xf numFmtId="0" fontId="41" fillId="19" borderId="0" applyNumberFormat="0" applyBorder="0" applyAlignment="0" applyProtection="0">
      <alignment vertical="center"/>
    </xf>
    <xf numFmtId="0" fontId="41" fillId="8" borderId="0" applyNumberFormat="0" applyBorder="0" applyAlignment="0" applyProtection="0">
      <alignment vertical="center"/>
    </xf>
    <xf numFmtId="0" fontId="39" fillId="0" borderId="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9" fontId="3" fillId="0" borderId="0" applyFont="0" applyFill="0" applyBorder="0" applyAlignment="0" applyProtection="0"/>
    <xf numFmtId="0" fontId="3" fillId="0" borderId="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3" fillId="0" borderId="0"/>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37" fontId="72" fillId="0" borderId="0"/>
    <xf numFmtId="0" fontId="41" fillId="8" borderId="0" applyNumberFormat="0" applyBorder="0" applyAlignment="0" applyProtection="0">
      <alignment vertical="center"/>
    </xf>
    <xf numFmtId="37" fontId="72" fillId="0" borderId="0"/>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3" fillId="0" borderId="17" applyNumberFormat="0" applyFill="0" applyAlignment="0" applyProtection="0">
      <alignment vertical="center"/>
    </xf>
    <xf numFmtId="176" fontId="3" fillId="0" borderId="0" applyFont="0" applyFill="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2" fillId="17"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22"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41" fillId="12" borderId="0" applyNumberFormat="0" applyBorder="0" applyAlignment="0" applyProtection="0">
      <alignment vertical="center"/>
    </xf>
    <xf numFmtId="0" fontId="41" fillId="16" borderId="0" applyNumberFormat="0" applyBorder="0" applyAlignment="0" applyProtection="0">
      <alignment vertical="center"/>
    </xf>
    <xf numFmtId="0" fontId="49" fillId="10" borderId="9" applyNumberFormat="0" applyAlignment="0" applyProtection="0">
      <alignment vertical="center"/>
    </xf>
    <xf numFmtId="0" fontId="41" fillId="19" borderId="0" applyNumberFormat="0" applyBorder="0" applyAlignment="0" applyProtection="0">
      <alignment vertical="center"/>
    </xf>
    <xf numFmtId="0" fontId="54" fillId="0" borderId="11" applyNumberFormat="0" applyFill="0" applyAlignment="0" applyProtection="0">
      <alignment vertical="center"/>
    </xf>
    <xf numFmtId="0" fontId="49" fillId="10" borderId="9" applyNumberFormat="0" applyAlignment="0" applyProtection="0">
      <alignment vertical="center"/>
    </xf>
    <xf numFmtId="0" fontId="41" fillId="4" borderId="0" applyNumberFormat="0" applyBorder="0" applyAlignment="0" applyProtection="0">
      <alignment vertical="center"/>
    </xf>
    <xf numFmtId="0" fontId="49" fillId="10" borderId="9" applyNumberFormat="0" applyAlignment="0" applyProtection="0">
      <alignment vertical="center"/>
    </xf>
    <xf numFmtId="0" fontId="41" fillId="8" borderId="0" applyNumberFormat="0" applyBorder="0" applyAlignment="0" applyProtection="0">
      <alignment vertical="center"/>
    </xf>
    <xf numFmtId="0" fontId="49" fillId="10" borderId="9" applyNumberFormat="0" applyAlignment="0" applyProtection="0">
      <alignment vertical="center"/>
    </xf>
    <xf numFmtId="0" fontId="41" fillId="6" borderId="0" applyNumberFormat="0" applyBorder="0" applyAlignment="0" applyProtection="0">
      <alignment vertical="center"/>
    </xf>
    <xf numFmtId="0" fontId="38" fillId="17" borderId="0" applyNumberFormat="0" applyBorder="0" applyAlignment="0" applyProtection="0">
      <alignment vertical="center"/>
    </xf>
    <xf numFmtId="0" fontId="47" fillId="0" borderId="0" applyNumberFormat="0" applyFill="0" applyBorder="0" applyAlignment="0" applyProtection="0">
      <alignment vertical="top"/>
      <protection locked="0"/>
    </xf>
    <xf numFmtId="0" fontId="49" fillId="10" borderId="9" applyNumberFormat="0" applyAlignment="0" applyProtection="0">
      <alignment vertical="center"/>
    </xf>
    <xf numFmtId="0" fontId="41" fillId="15" borderId="0" applyNumberFormat="0" applyBorder="0" applyAlignment="0" applyProtection="0">
      <alignment vertical="center"/>
    </xf>
    <xf numFmtId="0" fontId="38" fillId="17" borderId="0" applyNumberFormat="0" applyBorder="0" applyAlignment="0" applyProtection="0">
      <alignment vertical="center"/>
    </xf>
    <xf numFmtId="0" fontId="49" fillId="10" borderId="9" applyNumberFormat="0" applyAlignment="0" applyProtection="0">
      <alignment vertical="center"/>
    </xf>
    <xf numFmtId="0" fontId="41" fillId="25" borderId="0" applyNumberFormat="0" applyBorder="0" applyAlignment="0" applyProtection="0">
      <alignment vertical="center"/>
    </xf>
    <xf numFmtId="186" fontId="23" fillId="0" borderId="0">
      <alignment vertical="center"/>
    </xf>
    <xf numFmtId="0" fontId="49" fillId="15" borderId="9" applyNumberFormat="0" applyAlignment="0" applyProtection="0">
      <alignment vertical="center"/>
    </xf>
    <xf numFmtId="0" fontId="41" fillId="16" borderId="0" applyNumberFormat="0" applyBorder="0" applyAlignment="0" applyProtection="0">
      <alignment vertical="center"/>
    </xf>
    <xf numFmtId="0" fontId="49" fillId="15" borderId="9" applyNumberFormat="0" applyAlignment="0" applyProtection="0">
      <alignment vertical="center"/>
    </xf>
    <xf numFmtId="0" fontId="41" fillId="8" borderId="0" applyNumberFormat="0" applyBorder="0" applyAlignment="0" applyProtection="0">
      <alignment vertical="center"/>
    </xf>
    <xf numFmtId="0" fontId="49" fillId="10" borderId="9" applyNumberFormat="0" applyAlignment="0" applyProtection="0">
      <alignment vertical="center"/>
    </xf>
    <xf numFmtId="0" fontId="41" fillId="6"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8" fillId="5" borderId="0" applyNumberFormat="0" applyBorder="0" applyAlignment="0" applyProtection="0">
      <alignment vertical="center"/>
    </xf>
    <xf numFmtId="176" fontId="3" fillId="0" borderId="0" applyFont="0" applyFill="0" applyBorder="0" applyAlignment="0" applyProtection="0">
      <alignment vertical="center"/>
    </xf>
    <xf numFmtId="0" fontId="41" fillId="22" borderId="0" applyNumberFormat="0" applyBorder="0" applyAlignment="0" applyProtection="0">
      <alignment vertical="center"/>
    </xf>
    <xf numFmtId="176" fontId="3" fillId="0" borderId="0" applyFont="0" applyFill="0" applyBorder="0" applyAlignment="0" applyProtection="0"/>
    <xf numFmtId="0" fontId="41" fillId="22" borderId="0" applyNumberFormat="0" applyBorder="0" applyAlignment="0" applyProtection="0">
      <alignment vertical="center"/>
    </xf>
    <xf numFmtId="0" fontId="43" fillId="0" borderId="7" applyNumberFormat="0" applyFill="0" applyAlignment="0" applyProtection="0">
      <alignment vertical="center"/>
    </xf>
    <xf numFmtId="0" fontId="41" fillId="22" borderId="0" applyNumberFormat="0" applyBorder="0" applyAlignment="0" applyProtection="0">
      <alignment vertical="center"/>
    </xf>
    <xf numFmtId="0" fontId="43" fillId="0" borderId="17" applyNumberFormat="0" applyFill="0" applyAlignment="0" applyProtection="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0" fontId="41" fillId="22" borderId="0" applyNumberFormat="0" applyBorder="0" applyAlignment="0" applyProtection="0">
      <alignment vertical="center"/>
    </xf>
    <xf numFmtId="0" fontId="43" fillId="0" borderId="17" applyNumberFormat="0" applyFill="0" applyAlignment="0" applyProtection="0">
      <alignment vertical="center"/>
    </xf>
    <xf numFmtId="0" fontId="41" fillId="22" borderId="0" applyNumberFormat="0" applyBorder="0" applyAlignment="0" applyProtection="0">
      <alignment vertical="center"/>
    </xf>
    <xf numFmtId="0" fontId="63" fillId="0" borderId="0" applyNumberFormat="0" applyFill="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3" fillId="0" borderId="7" applyNumberFormat="0" applyFill="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176" fontId="3" fillId="0" borderId="0" applyFont="0" applyFill="0" applyBorder="0" applyAlignment="0" applyProtection="0">
      <alignment vertical="center"/>
    </xf>
    <xf numFmtId="0" fontId="41" fillId="22" borderId="0" applyNumberFormat="0" applyBorder="0" applyAlignment="0" applyProtection="0">
      <alignment vertical="center"/>
    </xf>
    <xf numFmtId="176" fontId="3" fillId="0" borderId="0" applyFont="0" applyFill="0" applyBorder="0" applyAlignment="0" applyProtection="0"/>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176" fontId="3" fillId="0" borderId="0" applyFont="0" applyFill="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22"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176" fontId="3" fillId="0" borderId="0" applyFont="0" applyFill="0" applyBorder="0" applyAlignment="0" applyProtection="0"/>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22" borderId="0" applyNumberFormat="0" applyBorder="0" applyAlignment="0" applyProtection="0">
      <alignment vertical="center"/>
    </xf>
    <xf numFmtId="0" fontId="41" fillId="10" borderId="0" applyNumberFormat="0" applyBorder="0" applyAlignment="0" applyProtection="0">
      <alignment vertical="center"/>
    </xf>
    <xf numFmtId="0" fontId="46" fillId="0" borderId="8" applyNumberFormat="0" applyFill="0" applyAlignment="0" applyProtection="0">
      <alignment vertical="center"/>
    </xf>
    <xf numFmtId="43" fontId="3" fillId="0" borderId="0" applyFont="0" applyFill="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22"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0" borderId="0"/>
    <xf numFmtId="0" fontId="41" fillId="22" borderId="0" applyNumberFormat="0" applyBorder="0" applyAlignment="0" applyProtection="0">
      <alignment vertical="center"/>
    </xf>
    <xf numFmtId="0" fontId="49" fillId="15" borderId="9" applyNumberFormat="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42" fillId="9"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 fillId="0" borderId="0">
      <alignment vertical="center"/>
    </xf>
    <xf numFmtId="0" fontId="41" fillId="8"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3"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0" borderId="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0" fillId="4" borderId="0" applyNumberFormat="0" applyBorder="0" applyAlignment="0" applyProtection="0">
      <alignment vertical="center"/>
    </xf>
    <xf numFmtId="0" fontId="61" fillId="0" borderId="0" applyNumberFormat="0" applyFill="0" applyBorder="0" applyAlignment="0" applyProtection="0">
      <alignment vertical="center"/>
    </xf>
    <xf numFmtId="0" fontId="41" fillId="10" borderId="0" applyNumberFormat="0" applyBorder="0" applyAlignment="0" applyProtection="0">
      <alignment vertical="center"/>
    </xf>
    <xf numFmtId="0" fontId="3" fillId="0" borderId="0">
      <alignment vertical="center"/>
    </xf>
    <xf numFmtId="0" fontId="70" fillId="0" borderId="0"/>
    <xf numFmtId="0" fontId="41" fillId="10" borderId="0" applyNumberFormat="0" applyBorder="0" applyAlignment="0" applyProtection="0">
      <alignment vertical="center"/>
    </xf>
    <xf numFmtId="0" fontId="3" fillId="0" borderId="0"/>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 fillId="0" borderId="0"/>
    <xf numFmtId="0" fontId="41" fillId="22"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38" fillId="5" borderId="0" applyNumberFormat="0" applyBorder="0" applyAlignment="0" applyProtection="0">
      <alignment vertical="center"/>
    </xf>
    <xf numFmtId="0" fontId="38" fillId="17" borderId="0" applyNumberFormat="0" applyBorder="0" applyAlignment="0" applyProtection="0">
      <alignment vertical="center"/>
    </xf>
    <xf numFmtId="176" fontId="3" fillId="0" borderId="0" applyFont="0" applyFill="0" applyBorder="0" applyAlignment="0" applyProtection="0">
      <alignment vertical="center"/>
    </xf>
    <xf numFmtId="0" fontId="41" fillId="5" borderId="0" applyNumberFormat="0" applyBorder="0" applyAlignment="0" applyProtection="0">
      <alignment vertical="center"/>
    </xf>
    <xf numFmtId="0" fontId="3" fillId="0" borderId="0"/>
    <xf numFmtId="0" fontId="3" fillId="0" borderId="0">
      <alignment vertical="center"/>
    </xf>
    <xf numFmtId="176" fontId="3" fillId="0" borderId="0" applyFont="0" applyFill="0" applyBorder="0" applyAlignment="0" applyProtection="0"/>
    <xf numFmtId="0" fontId="41" fillId="5" borderId="0" applyNumberFormat="0" applyBorder="0" applyAlignment="0" applyProtection="0">
      <alignment vertical="center"/>
    </xf>
    <xf numFmtId="0" fontId="3" fillId="0" borderId="0"/>
    <xf numFmtId="0" fontId="3" fillId="0" borderId="0">
      <alignment vertical="center"/>
    </xf>
    <xf numFmtId="0" fontId="41" fillId="5" borderId="0" applyNumberFormat="0" applyBorder="0" applyAlignment="0" applyProtection="0">
      <alignment vertical="center"/>
    </xf>
    <xf numFmtId="0" fontId="3" fillId="0" borderId="0">
      <alignment vertical="center"/>
    </xf>
    <xf numFmtId="0" fontId="41" fillId="5" borderId="0" applyNumberFormat="0" applyBorder="0" applyAlignment="0" applyProtection="0">
      <alignment vertical="center"/>
    </xf>
    <xf numFmtId="0" fontId="3" fillId="0" borderId="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6" fillId="0" borderId="8" applyNumberFormat="0" applyFill="0" applyAlignment="0" applyProtection="0">
      <alignment vertical="center"/>
    </xf>
    <xf numFmtId="0" fontId="3" fillId="0" borderId="0"/>
    <xf numFmtId="0" fontId="41" fillId="5" borderId="0" applyNumberFormat="0" applyBorder="0" applyAlignment="0" applyProtection="0">
      <alignment vertical="center"/>
    </xf>
    <xf numFmtId="0" fontId="3" fillId="0" borderId="0">
      <alignment vertical="center"/>
    </xf>
    <xf numFmtId="0" fontId="41" fillId="5" borderId="0" applyNumberFormat="0" applyBorder="0" applyAlignment="0" applyProtection="0">
      <alignment vertical="center"/>
    </xf>
    <xf numFmtId="0" fontId="49" fillId="10" borderId="9" applyNumberFormat="0" applyAlignment="0" applyProtection="0">
      <alignment vertical="center"/>
    </xf>
    <xf numFmtId="0" fontId="41" fillId="5" borderId="0" applyNumberFormat="0" applyBorder="0" applyAlignment="0" applyProtection="0">
      <alignment vertical="center"/>
    </xf>
    <xf numFmtId="176" fontId="3" fillId="0" borderId="0" applyFont="0" applyFill="0" applyBorder="0" applyAlignment="0" applyProtection="0">
      <alignment vertical="center"/>
    </xf>
    <xf numFmtId="0" fontId="41" fillId="5" borderId="0" applyNumberFormat="0" applyBorder="0" applyAlignment="0" applyProtection="0">
      <alignment vertical="center"/>
    </xf>
    <xf numFmtId="176" fontId="3" fillId="0" borderId="0" applyFont="0" applyFill="0" applyBorder="0" applyAlignment="0" applyProtection="0"/>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71" fillId="0" borderId="0" applyNumberFormat="0" applyFill="0" applyBorder="0" applyAlignment="0" applyProtection="0">
      <alignment vertical="center"/>
    </xf>
    <xf numFmtId="0" fontId="39" fillId="0" borderId="0"/>
    <xf numFmtId="0" fontId="41" fillId="5" borderId="0" applyNumberFormat="0" applyBorder="0" applyAlignment="0" applyProtection="0">
      <alignment vertical="center"/>
    </xf>
    <xf numFmtId="176" fontId="3" fillId="0" borderId="0" applyFont="0" applyFill="0" applyBorder="0" applyAlignment="0" applyProtection="0"/>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8" borderId="0" applyNumberFormat="0" applyBorder="0" applyAlignment="0" applyProtection="0">
      <alignment vertical="center"/>
    </xf>
    <xf numFmtId="0" fontId="42" fillId="5" borderId="0" applyNumberFormat="0" applyBorder="0" applyAlignment="0" applyProtection="0">
      <alignment vertical="center"/>
    </xf>
    <xf numFmtId="0" fontId="38" fillId="10" borderId="0" applyNumberFormat="0" applyBorder="0" applyAlignment="0" applyProtection="0">
      <alignment vertical="center"/>
    </xf>
    <xf numFmtId="0" fontId="41" fillId="5" borderId="0" applyNumberFormat="0" applyBorder="0" applyAlignment="0" applyProtection="0">
      <alignment vertical="center"/>
    </xf>
    <xf numFmtId="9" fontId="3" fillId="0" borderId="0" applyFont="0" applyFill="0" applyBorder="0" applyAlignment="0" applyProtection="0"/>
    <xf numFmtId="0" fontId="3" fillId="0" borderId="0">
      <alignment vertical="center"/>
    </xf>
    <xf numFmtId="0" fontId="43" fillId="0" borderId="7" applyNumberFormat="0" applyFill="0" applyAlignment="0" applyProtection="0">
      <alignment vertical="center"/>
    </xf>
    <xf numFmtId="0" fontId="46" fillId="0" borderId="8" applyNumberFormat="0" applyFill="0" applyAlignment="0" applyProtection="0">
      <alignment vertical="center"/>
    </xf>
    <xf numFmtId="0" fontId="41" fillId="5" borderId="0" applyNumberFormat="0" applyBorder="0" applyAlignment="0" applyProtection="0">
      <alignment vertical="center"/>
    </xf>
    <xf numFmtId="0" fontId="61" fillId="0" borderId="0" applyNumberFormat="0" applyFill="0" applyBorder="0" applyAlignment="0" applyProtection="0">
      <alignment vertical="center"/>
    </xf>
    <xf numFmtId="0" fontId="41" fillId="5" borderId="0" applyNumberFormat="0" applyBorder="0" applyAlignment="0" applyProtection="0">
      <alignment vertical="center"/>
    </xf>
    <xf numFmtId="0" fontId="61" fillId="0" borderId="0" applyNumberFormat="0" applyFill="0" applyBorder="0" applyAlignment="0" applyProtection="0">
      <alignment vertical="center"/>
    </xf>
    <xf numFmtId="0" fontId="49" fillId="10" borderId="9" applyNumberFormat="0" applyAlignment="0" applyProtection="0">
      <alignment vertical="center"/>
    </xf>
    <xf numFmtId="0" fontId="41" fillId="5" borderId="0" applyNumberFormat="0" applyBorder="0" applyAlignment="0" applyProtection="0">
      <alignment vertical="center"/>
    </xf>
    <xf numFmtId="0" fontId="61" fillId="0" borderId="0" applyNumberFormat="0" applyFill="0" applyBorder="0" applyAlignment="0" applyProtection="0">
      <alignment vertical="center"/>
    </xf>
    <xf numFmtId="0" fontId="41" fillId="5" borderId="0" applyNumberFormat="0" applyBorder="0" applyAlignment="0" applyProtection="0">
      <alignment vertical="center"/>
    </xf>
    <xf numFmtId="0" fontId="53" fillId="20" borderId="10" applyNumberFormat="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9" fillId="10" borderId="9" applyNumberFormat="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12"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3" fillId="0" borderId="0">
      <alignment vertical="center"/>
    </xf>
    <xf numFmtId="0" fontId="41" fillId="5" borderId="0" applyNumberFormat="0" applyBorder="0" applyAlignment="0" applyProtection="0">
      <alignment vertical="center"/>
    </xf>
    <xf numFmtId="0" fontId="3" fillId="0" borderId="0"/>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0" borderId="0"/>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176" fontId="3" fillId="0" borderId="0" applyFont="0" applyFill="0" applyBorder="0" applyAlignment="0" applyProtection="0">
      <alignment vertical="center"/>
    </xf>
    <xf numFmtId="0" fontId="41" fillId="5" borderId="0" applyNumberFormat="0" applyBorder="0" applyAlignment="0" applyProtection="0">
      <alignment vertical="center"/>
    </xf>
    <xf numFmtId="0" fontId="3" fillId="0" borderId="0">
      <alignment vertical="center"/>
    </xf>
    <xf numFmtId="0" fontId="41" fillId="5" borderId="0" applyNumberFormat="0" applyBorder="0" applyAlignment="0" applyProtection="0">
      <alignment vertical="center"/>
    </xf>
    <xf numFmtId="0" fontId="3" fillId="0" borderId="0"/>
    <xf numFmtId="0" fontId="41" fillId="5" borderId="0" applyNumberFormat="0" applyBorder="0" applyAlignment="0" applyProtection="0">
      <alignment vertical="center"/>
    </xf>
    <xf numFmtId="4" fontId="80" fillId="0" borderId="0" applyFont="0" applyFill="0" applyBorder="0" applyAlignment="0" applyProtection="0"/>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 fillId="0" borderId="0"/>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38" fillId="10"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87" fillId="0" borderId="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87" fillId="0" borderId="0"/>
    <xf numFmtId="0" fontId="41" fillId="12" borderId="0" applyNumberFormat="0" applyBorder="0" applyAlignment="0" applyProtection="0">
      <alignment vertical="center"/>
    </xf>
    <xf numFmtId="0" fontId="3" fillId="0" borderId="0"/>
    <xf numFmtId="0" fontId="41" fillId="12" borderId="0" applyNumberFormat="0" applyBorder="0" applyAlignment="0" applyProtection="0">
      <alignment vertical="center"/>
    </xf>
    <xf numFmtId="0" fontId="60" fillId="0" borderId="11" applyNumberFormat="0" applyFill="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176" fontId="3" fillId="0" borderId="0" applyFont="0" applyFill="0" applyBorder="0" applyAlignment="0" applyProtection="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176" fontId="3" fillId="0" borderId="0" applyFont="0" applyFill="0" applyBorder="0" applyAlignment="0" applyProtection="0"/>
    <xf numFmtId="0" fontId="41" fillId="17" borderId="0" applyNumberFormat="0" applyBorder="0" applyAlignment="0" applyProtection="0">
      <alignment vertical="center"/>
    </xf>
    <xf numFmtId="0" fontId="41" fillId="11" borderId="0" applyNumberFormat="0" applyBorder="0" applyAlignment="0" applyProtection="0">
      <alignment vertical="center"/>
    </xf>
    <xf numFmtId="0" fontId="41" fillId="17" borderId="0" applyNumberFormat="0" applyBorder="0" applyAlignment="0" applyProtection="0">
      <alignment vertical="center"/>
    </xf>
    <xf numFmtId="0" fontId="3" fillId="0" borderId="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9" fontId="3" fillId="0" borderId="0" applyFont="0" applyFill="0" applyBorder="0" applyAlignment="0" applyProtection="0">
      <alignment vertical="center"/>
    </xf>
    <xf numFmtId="0" fontId="41" fillId="17" borderId="0" applyNumberFormat="0" applyBorder="0" applyAlignment="0" applyProtection="0">
      <alignment vertical="center"/>
    </xf>
    <xf numFmtId="0" fontId="41" fillId="11" borderId="0" applyNumberFormat="0" applyBorder="0" applyAlignment="0" applyProtection="0">
      <alignment vertical="center"/>
    </xf>
    <xf numFmtId="0" fontId="3" fillId="0" borderId="0">
      <alignment vertical="center"/>
    </xf>
    <xf numFmtId="0" fontId="41" fillId="12"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22" borderId="0" applyNumberFormat="0" applyBorder="0" applyAlignment="0" applyProtection="0">
      <alignment vertical="center"/>
    </xf>
    <xf numFmtId="0" fontId="41" fillId="12" borderId="0" applyNumberFormat="0" applyBorder="0" applyAlignment="0" applyProtection="0">
      <alignment vertical="center"/>
    </xf>
    <xf numFmtId="0" fontId="41" fillId="17" borderId="0" applyNumberFormat="0" applyBorder="0" applyAlignment="0" applyProtection="0">
      <alignment vertical="center"/>
    </xf>
    <xf numFmtId="0" fontId="3" fillId="0" borderId="0">
      <alignment vertical="center"/>
    </xf>
    <xf numFmtId="0" fontId="41" fillId="17" borderId="0" applyNumberFormat="0" applyBorder="0" applyAlignment="0" applyProtection="0">
      <alignment vertical="center"/>
    </xf>
    <xf numFmtId="176" fontId="3" fillId="0" borderId="0" applyFont="0" applyFill="0" applyBorder="0" applyAlignment="0" applyProtection="0"/>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176" fontId="3" fillId="0" borderId="0" applyFont="0" applyFill="0" applyBorder="0" applyAlignment="0" applyProtection="0">
      <alignment vertical="center"/>
    </xf>
    <xf numFmtId="0" fontId="41" fillId="12" borderId="0" applyNumberFormat="0" applyBorder="0" applyAlignment="0" applyProtection="0">
      <alignment vertical="center"/>
    </xf>
    <xf numFmtId="0" fontId="41" fillId="17"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 fillId="0" borderId="0">
      <alignment vertical="center"/>
    </xf>
    <xf numFmtId="0" fontId="3" fillId="0" borderId="0">
      <alignment vertical="center"/>
    </xf>
    <xf numFmtId="0" fontId="41" fillId="12" borderId="0" applyNumberFormat="0" applyBorder="0" applyAlignment="0" applyProtection="0">
      <alignment vertical="center"/>
    </xf>
    <xf numFmtId="0" fontId="3" fillId="0" borderId="0">
      <alignment vertical="center"/>
    </xf>
    <xf numFmtId="0" fontId="3" fillId="0" borderId="0">
      <alignment vertical="center"/>
    </xf>
    <xf numFmtId="0" fontId="41" fillId="12" borderId="0" applyNumberFormat="0" applyBorder="0" applyAlignment="0" applyProtection="0">
      <alignment vertical="center"/>
    </xf>
    <xf numFmtId="0" fontId="3" fillId="0" borderId="0"/>
    <xf numFmtId="0" fontId="41" fillId="12" borderId="0" applyNumberFormat="0" applyBorder="0" applyAlignment="0" applyProtection="0">
      <alignment vertical="center"/>
    </xf>
    <xf numFmtId="0" fontId="41" fillId="2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60" fillId="0" borderId="11" applyNumberFormat="0" applyFill="0" applyAlignment="0" applyProtection="0">
      <alignment vertical="center"/>
    </xf>
    <xf numFmtId="0" fontId="3" fillId="0" borderId="0"/>
    <xf numFmtId="0" fontId="39" fillId="0" borderId="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 fillId="0" borderId="0">
      <alignment vertical="center"/>
    </xf>
    <xf numFmtId="0" fontId="3" fillId="0" borderId="0">
      <alignment vertical="center"/>
    </xf>
    <xf numFmtId="0" fontId="41" fillId="12" borderId="0" applyNumberFormat="0" applyBorder="0" applyAlignment="0" applyProtection="0">
      <alignment vertical="center"/>
    </xf>
    <xf numFmtId="0" fontId="61" fillId="0" borderId="0" applyNumberFormat="0" applyFill="0" applyBorder="0" applyAlignment="0" applyProtection="0">
      <alignment vertical="center"/>
    </xf>
    <xf numFmtId="0" fontId="41" fillId="12" borderId="0" applyNumberFormat="0" applyBorder="0" applyAlignment="0" applyProtection="0">
      <alignment vertical="center"/>
    </xf>
    <xf numFmtId="0" fontId="3" fillId="0" borderId="0">
      <alignment vertical="center"/>
    </xf>
    <xf numFmtId="0" fontId="3" fillId="0" borderId="0">
      <alignment vertical="center"/>
    </xf>
    <xf numFmtId="0" fontId="41" fillId="12" borderId="0" applyNumberFormat="0" applyBorder="0" applyAlignment="0" applyProtection="0">
      <alignment vertical="center"/>
    </xf>
    <xf numFmtId="0" fontId="3" fillId="0" borderId="0">
      <alignment vertical="center"/>
    </xf>
    <xf numFmtId="0" fontId="3" fillId="0" borderId="0"/>
    <xf numFmtId="0" fontId="41" fillId="12" borderId="0" applyNumberFormat="0" applyBorder="0" applyAlignment="0" applyProtection="0">
      <alignment vertical="center"/>
    </xf>
    <xf numFmtId="0" fontId="3" fillId="0" borderId="0">
      <alignment vertical="center"/>
    </xf>
    <xf numFmtId="0" fontId="3" fillId="0" borderId="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87" fillId="0" borderId="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87" fillId="0" borderId="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 fillId="0" borderId="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53" fillId="20" borderId="10" applyNumberFormat="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0" borderId="0"/>
    <xf numFmtId="0" fontId="41" fillId="12" borderId="0" applyNumberFormat="0" applyBorder="0" applyAlignment="0" applyProtection="0">
      <alignment vertical="center"/>
    </xf>
    <xf numFmtId="41" fontId="3" fillId="0" borderId="0" applyFont="0" applyFill="0" applyBorder="0" applyAlignment="0" applyProtection="0">
      <alignment vertical="center"/>
    </xf>
    <xf numFmtId="0" fontId="41" fillId="0" borderId="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38" fillId="3"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22" borderId="0" applyNumberFormat="0" applyBorder="0" applyAlignment="0" applyProtection="0">
      <alignment vertical="center"/>
    </xf>
    <xf numFmtId="0" fontId="45" fillId="6" borderId="0" applyNumberFormat="0" applyBorder="0" applyAlignment="0" applyProtection="0">
      <alignment vertical="center"/>
    </xf>
    <xf numFmtId="0" fontId="41" fillId="11" borderId="0" applyNumberFormat="0" applyBorder="0" applyAlignment="0" applyProtection="0">
      <alignment vertical="center"/>
    </xf>
    <xf numFmtId="0" fontId="3" fillId="0" borderId="0"/>
    <xf numFmtId="0" fontId="41" fillId="11"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41" fillId="11" borderId="0" applyNumberFormat="0" applyBorder="0" applyAlignment="0" applyProtection="0">
      <alignment vertical="center"/>
    </xf>
    <xf numFmtId="0" fontId="63" fillId="0" borderId="13" applyNumberFormat="0" applyFill="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0" borderId="0" applyNumberFormat="0" applyBorder="0" applyAlignment="0" applyProtection="0">
      <alignment vertical="center"/>
    </xf>
    <xf numFmtId="0" fontId="3" fillId="0" borderId="0">
      <alignment vertical="center"/>
    </xf>
    <xf numFmtId="0" fontId="41" fillId="10" borderId="0" applyNumberFormat="0" applyBorder="0" applyAlignment="0" applyProtection="0">
      <alignment vertical="center"/>
    </xf>
    <xf numFmtId="0" fontId="3" fillId="0" borderId="0"/>
    <xf numFmtId="0" fontId="41" fillId="10" borderId="0" applyNumberFormat="0" applyBorder="0" applyAlignment="0" applyProtection="0">
      <alignment vertical="center"/>
    </xf>
    <xf numFmtId="0" fontId="41" fillId="8" borderId="0" applyNumberFormat="0" applyBorder="0" applyAlignment="0" applyProtection="0">
      <alignment vertical="center"/>
    </xf>
    <xf numFmtId="0" fontId="3" fillId="0" borderId="0">
      <alignment vertical="center"/>
    </xf>
    <xf numFmtId="0" fontId="41" fillId="10" borderId="0" applyNumberFormat="0" applyBorder="0" applyAlignment="0" applyProtection="0">
      <alignment vertical="center"/>
    </xf>
    <xf numFmtId="0" fontId="42" fillId="23" borderId="0" applyNumberFormat="0" applyBorder="0" applyAlignment="0" applyProtection="0">
      <alignment vertical="center"/>
    </xf>
    <xf numFmtId="0" fontId="3" fillId="0" borderId="0"/>
    <xf numFmtId="0" fontId="41" fillId="10" borderId="0" applyNumberFormat="0" applyBorder="0" applyAlignment="0" applyProtection="0">
      <alignment vertical="center"/>
    </xf>
    <xf numFmtId="0" fontId="3" fillId="0" borderId="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 fillId="0" borderId="0">
      <alignment vertical="center"/>
    </xf>
    <xf numFmtId="0" fontId="41" fillId="10" borderId="0" applyNumberFormat="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0" fontId="3" fillId="0" borderId="0">
      <alignment vertical="center"/>
    </xf>
    <xf numFmtId="0" fontId="41" fillId="10" borderId="0" applyNumberFormat="0" applyBorder="0" applyAlignment="0" applyProtection="0">
      <alignment vertical="center"/>
    </xf>
    <xf numFmtId="0" fontId="3" fillId="0" borderId="0"/>
    <xf numFmtId="0" fontId="3" fillId="0" borderId="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0" fontId="42"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63" fillId="0" borderId="13" applyNumberFormat="0" applyFill="0" applyAlignment="0" applyProtection="0">
      <alignment vertical="center"/>
    </xf>
    <xf numFmtId="0" fontId="41" fillId="11" borderId="0" applyNumberFormat="0" applyBorder="0" applyAlignment="0" applyProtection="0">
      <alignment vertical="center"/>
    </xf>
    <xf numFmtId="176" fontId="3" fillId="0" borderId="0" applyFont="0" applyFill="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176" fontId="3" fillId="0" borderId="0" applyFont="0" applyFill="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2" fillId="5"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3" fillId="0" borderId="0">
      <alignment vertical="center"/>
    </xf>
    <xf numFmtId="0" fontId="41" fillId="11" borderId="0" applyNumberFormat="0" applyBorder="0" applyAlignment="0" applyProtection="0">
      <alignment vertical="center"/>
    </xf>
    <xf numFmtId="0" fontId="78" fillId="0" borderId="0" applyProtection="0">
      <alignment vertical="center"/>
    </xf>
    <xf numFmtId="0" fontId="41" fillId="11" borderId="0" applyNumberFormat="0" applyBorder="0" applyAlignment="0" applyProtection="0">
      <alignment vertical="center"/>
    </xf>
    <xf numFmtId="0" fontId="3" fillId="0" borderId="0"/>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176" fontId="3" fillId="0" borderId="0" applyFont="0" applyFill="0" applyBorder="0" applyAlignment="0" applyProtection="0"/>
    <xf numFmtId="0" fontId="41" fillId="11" borderId="0" applyNumberFormat="0" applyBorder="0" applyAlignment="0" applyProtection="0">
      <alignment vertical="center"/>
    </xf>
    <xf numFmtId="0" fontId="3" fillId="0" borderId="0"/>
    <xf numFmtId="0" fontId="41" fillId="11" borderId="0" applyNumberFormat="0" applyBorder="0" applyAlignment="0" applyProtection="0">
      <alignment vertical="center"/>
    </xf>
    <xf numFmtId="0" fontId="3" fillId="0" borderId="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9" fillId="0" borderId="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1" fillId="10" borderId="0" applyNumberFormat="0" applyBorder="0" applyAlignment="0" applyProtection="0">
      <alignment vertical="center"/>
    </xf>
    <xf numFmtId="0" fontId="41" fillId="22" borderId="0" applyNumberFormat="0" applyBorder="0" applyAlignment="0" applyProtection="0">
      <alignment vertical="center"/>
    </xf>
    <xf numFmtId="0" fontId="45" fillId="6" borderId="0" applyNumberFormat="0" applyBorder="0" applyAlignment="0" applyProtection="0">
      <alignment vertical="center"/>
    </xf>
    <xf numFmtId="0" fontId="41" fillId="22" borderId="0" applyNumberFormat="0" applyBorder="0" applyAlignment="0" applyProtection="0">
      <alignment vertical="center"/>
    </xf>
    <xf numFmtId="0" fontId="38" fillId="8" borderId="0" applyNumberFormat="0" applyBorder="0" applyAlignment="0" applyProtection="0">
      <alignment vertical="center"/>
    </xf>
    <xf numFmtId="0" fontId="45" fillId="6" borderId="0" applyNumberFormat="0" applyBorder="0" applyAlignment="0" applyProtection="0">
      <alignment vertical="center"/>
    </xf>
    <xf numFmtId="0" fontId="41" fillId="22" borderId="0" applyNumberFormat="0" applyBorder="0" applyAlignment="0" applyProtection="0">
      <alignment vertical="center"/>
    </xf>
    <xf numFmtId="0" fontId="45" fillId="6" borderId="0" applyNumberFormat="0" applyBorder="0" applyAlignment="0" applyProtection="0">
      <alignment vertical="center"/>
    </xf>
    <xf numFmtId="0" fontId="41" fillId="22" borderId="0" applyNumberFormat="0" applyBorder="0" applyAlignment="0" applyProtection="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45" fillId="6" borderId="0" applyNumberFormat="0" applyBorder="0" applyAlignment="0" applyProtection="0">
      <alignment vertical="center"/>
    </xf>
    <xf numFmtId="0" fontId="41" fillId="22"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3" fillId="0" borderId="0"/>
    <xf numFmtId="0" fontId="45" fillId="6"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9" fillId="0" borderId="0">
      <alignment vertical="center"/>
    </xf>
    <xf numFmtId="176" fontId="3" fillId="0" borderId="0" applyFont="0" applyFill="0" applyBorder="0" applyAlignment="0" applyProtection="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 fillId="0" borderId="0"/>
    <xf numFmtId="0" fontId="3" fillId="0" borderId="0"/>
    <xf numFmtId="0" fontId="41" fillId="22" borderId="0" applyNumberFormat="0" applyBorder="0" applyAlignment="0" applyProtection="0">
      <alignment vertical="center"/>
    </xf>
    <xf numFmtId="0" fontId="45" fillId="6"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59" fillId="0" borderId="12" applyNumberFormat="0" applyFill="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176" fontId="3" fillId="0" borderId="0" applyFont="0" applyFill="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2" fillId="5" borderId="0" applyNumberFormat="0" applyBorder="0" applyAlignment="0" applyProtection="0">
      <alignment vertical="center"/>
    </xf>
    <xf numFmtId="0" fontId="41" fillId="22" borderId="0" applyNumberFormat="0" applyBorder="0" applyAlignment="0" applyProtection="0">
      <alignment vertical="center"/>
    </xf>
    <xf numFmtId="0" fontId="42" fillId="5" borderId="0" applyNumberFormat="0" applyBorder="0" applyAlignment="0" applyProtection="0">
      <alignment vertical="center"/>
    </xf>
    <xf numFmtId="0" fontId="41" fillId="22" borderId="0" applyNumberFormat="0" applyBorder="0" applyAlignment="0" applyProtection="0">
      <alignment vertical="center"/>
    </xf>
    <xf numFmtId="0" fontId="42" fillId="5"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2" fillId="5" borderId="0" applyNumberFormat="0" applyBorder="0" applyAlignment="0" applyProtection="0">
      <alignment vertical="center"/>
    </xf>
    <xf numFmtId="0" fontId="41" fillId="22" borderId="0" applyNumberFormat="0" applyBorder="0" applyAlignment="0" applyProtection="0">
      <alignment vertical="center"/>
    </xf>
    <xf numFmtId="0" fontId="42" fillId="5" borderId="0" applyNumberFormat="0" applyBorder="0" applyAlignment="0" applyProtection="0">
      <alignment vertical="center"/>
    </xf>
    <xf numFmtId="0" fontId="3" fillId="0" borderId="0">
      <alignment vertical="center"/>
    </xf>
    <xf numFmtId="0" fontId="41" fillId="22" borderId="0" applyNumberFormat="0" applyBorder="0" applyAlignment="0" applyProtection="0">
      <alignment vertical="center"/>
    </xf>
    <xf numFmtId="0" fontId="42" fillId="5" borderId="0" applyNumberFormat="0" applyBorder="0" applyAlignment="0" applyProtection="0">
      <alignment vertical="center"/>
    </xf>
    <xf numFmtId="0" fontId="41" fillId="13" borderId="0" applyNumberFormat="0" applyBorder="0" applyAlignment="0" applyProtection="0">
      <alignment vertical="center"/>
    </xf>
    <xf numFmtId="0" fontId="45" fillId="6" borderId="0" applyNumberFormat="0" applyBorder="0" applyAlignment="0" applyProtection="0">
      <alignment vertical="center"/>
    </xf>
    <xf numFmtId="0" fontId="41" fillId="13" borderId="0" applyNumberFormat="0" applyBorder="0" applyAlignment="0" applyProtection="0">
      <alignment vertical="center"/>
    </xf>
    <xf numFmtId="0" fontId="45" fillId="6" borderId="0" applyNumberFormat="0" applyBorder="0" applyAlignment="0" applyProtection="0">
      <alignment vertical="center"/>
    </xf>
    <xf numFmtId="0" fontId="41" fillId="13" borderId="0" applyNumberFormat="0" applyBorder="0" applyAlignment="0" applyProtection="0">
      <alignment vertical="center"/>
    </xf>
    <xf numFmtId="0" fontId="3" fillId="0" borderId="0">
      <alignment vertical="center"/>
    </xf>
    <xf numFmtId="0" fontId="3" fillId="0" borderId="0">
      <alignment vertical="center"/>
    </xf>
    <xf numFmtId="0" fontId="45" fillId="6" borderId="0" applyNumberFormat="0" applyBorder="0" applyAlignment="0" applyProtection="0">
      <alignment vertical="center"/>
    </xf>
    <xf numFmtId="0" fontId="41" fillId="13" borderId="0" applyNumberFormat="0" applyBorder="0" applyAlignment="0" applyProtection="0">
      <alignment vertical="center"/>
    </xf>
    <xf numFmtId="0" fontId="3" fillId="0" borderId="0"/>
    <xf numFmtId="0" fontId="3" fillId="0" borderId="0">
      <alignment vertical="center"/>
    </xf>
    <xf numFmtId="0" fontId="41" fillId="13" borderId="0" applyNumberFormat="0" applyBorder="0" applyAlignment="0" applyProtection="0">
      <alignment vertical="center"/>
    </xf>
    <xf numFmtId="0" fontId="3" fillId="0" borderId="0"/>
    <xf numFmtId="0" fontId="49" fillId="10" borderId="9" applyNumberFormat="0" applyAlignment="0" applyProtection="0">
      <alignment vertical="center"/>
    </xf>
    <xf numFmtId="0" fontId="41" fillId="13" borderId="0" applyNumberFormat="0" applyBorder="0" applyAlignment="0" applyProtection="0">
      <alignment vertical="center"/>
    </xf>
    <xf numFmtId="0" fontId="3" fillId="0" borderId="0">
      <alignment vertical="center"/>
    </xf>
    <xf numFmtId="0" fontId="42" fillId="3" borderId="0" applyNumberFormat="0" applyBorder="0" applyAlignment="0" applyProtection="0">
      <alignment vertical="center"/>
    </xf>
    <xf numFmtId="0" fontId="41" fillId="13" borderId="0" applyNumberFormat="0" applyBorder="0" applyAlignment="0" applyProtection="0">
      <alignment vertical="center"/>
    </xf>
    <xf numFmtId="0" fontId="44" fillId="0" borderId="0" applyNumberFormat="0" applyFill="0" applyBorder="0" applyAlignment="0" applyProtection="0">
      <alignment vertical="center"/>
    </xf>
    <xf numFmtId="0" fontId="41" fillId="13" borderId="0" applyNumberFormat="0" applyBorder="0" applyAlignment="0" applyProtection="0">
      <alignment vertical="center"/>
    </xf>
    <xf numFmtId="0" fontId="39" fillId="0" borderId="0"/>
    <xf numFmtId="0" fontId="3" fillId="0" borderId="0">
      <alignment vertical="center"/>
    </xf>
    <xf numFmtId="0" fontId="41" fillId="13" borderId="0" applyNumberFormat="0" applyBorder="0" applyAlignment="0" applyProtection="0">
      <alignment vertical="center"/>
    </xf>
    <xf numFmtId="0" fontId="3" fillId="0" borderId="0"/>
    <xf numFmtId="0" fontId="41" fillId="13" borderId="0" applyNumberFormat="0" applyBorder="0" applyAlignment="0" applyProtection="0">
      <alignment vertical="center"/>
    </xf>
    <xf numFmtId="0" fontId="3" fillId="0" borderId="0"/>
    <xf numFmtId="43" fontId="3" fillId="0" borderId="0" applyFont="0" applyFill="0" applyBorder="0" applyAlignment="0" applyProtection="0">
      <alignment vertical="center"/>
    </xf>
    <xf numFmtId="0" fontId="3" fillId="0" borderId="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5" fillId="6" borderId="0" applyNumberFormat="0" applyBorder="0" applyAlignment="0" applyProtection="0">
      <alignment vertical="center"/>
    </xf>
    <xf numFmtId="0" fontId="41" fillId="13" borderId="0" applyNumberFormat="0" applyBorder="0" applyAlignment="0" applyProtection="0">
      <alignment vertical="center"/>
    </xf>
    <xf numFmtId="0" fontId="3" fillId="0" borderId="0">
      <alignment vertical="center"/>
    </xf>
    <xf numFmtId="0" fontId="39" fillId="0" borderId="0">
      <alignment vertical="center"/>
    </xf>
    <xf numFmtId="0" fontId="41" fillId="8" borderId="0" applyNumberFormat="0" applyBorder="0" applyAlignment="0" applyProtection="0">
      <alignment vertical="center"/>
    </xf>
    <xf numFmtId="0" fontId="3" fillId="0" borderId="0">
      <alignment vertical="center"/>
    </xf>
    <xf numFmtId="176" fontId="3" fillId="0" borderId="0" applyFont="0" applyFill="0" applyBorder="0" applyAlignment="0" applyProtection="0"/>
    <xf numFmtId="0" fontId="41" fillId="8" borderId="0" applyNumberFormat="0" applyBorder="0" applyAlignment="0" applyProtection="0">
      <alignment vertical="center"/>
    </xf>
    <xf numFmtId="0" fontId="3" fillId="0" borderId="0"/>
    <xf numFmtId="0" fontId="41" fillId="8" borderId="0" applyNumberFormat="0" applyBorder="0" applyAlignment="0" applyProtection="0">
      <alignment vertical="center"/>
    </xf>
    <xf numFmtId="0" fontId="3" fillId="0" borderId="0">
      <alignment vertical="center"/>
    </xf>
    <xf numFmtId="0" fontId="41" fillId="8" borderId="0" applyNumberFormat="0" applyBorder="0" applyAlignment="0" applyProtection="0">
      <alignment vertical="center"/>
    </xf>
    <xf numFmtId="176" fontId="3" fillId="0" borderId="0" applyFont="0" applyFill="0" applyBorder="0" applyAlignment="0" applyProtection="0">
      <alignment vertical="center"/>
    </xf>
    <xf numFmtId="0" fontId="41" fillId="8" borderId="0" applyNumberFormat="0" applyBorder="0" applyAlignment="0" applyProtection="0">
      <alignment vertical="center"/>
    </xf>
    <xf numFmtId="0" fontId="3" fillId="0" borderId="0">
      <alignment vertical="center"/>
    </xf>
    <xf numFmtId="0" fontId="41" fillId="8" borderId="0" applyNumberFormat="0" applyBorder="0" applyAlignment="0" applyProtection="0">
      <alignment vertical="center"/>
    </xf>
    <xf numFmtId="0" fontId="3" fillId="0" borderId="0"/>
    <xf numFmtId="0" fontId="41" fillId="13" borderId="0" applyNumberFormat="0" applyBorder="0" applyAlignment="0" applyProtection="0">
      <alignment vertical="center"/>
    </xf>
    <xf numFmtId="0" fontId="3" fillId="0" borderId="0">
      <alignment vertical="center"/>
    </xf>
    <xf numFmtId="0" fontId="41" fillId="8" borderId="0" applyNumberFormat="0" applyBorder="0" applyAlignment="0" applyProtection="0">
      <alignment vertical="center"/>
    </xf>
    <xf numFmtId="0" fontId="3" fillId="0" borderId="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176" fontId="3" fillId="0" borderId="0" applyFont="0" applyFill="0" applyBorder="0" applyAlignment="0" applyProtection="0">
      <alignment vertical="center"/>
    </xf>
    <xf numFmtId="0" fontId="41" fillId="8" borderId="0" applyNumberFormat="0" applyBorder="0" applyAlignment="0" applyProtection="0">
      <alignment vertical="center"/>
    </xf>
    <xf numFmtId="0" fontId="39" fillId="0" borderId="0"/>
    <xf numFmtId="0" fontId="3" fillId="0" borderId="0">
      <alignment vertical="center"/>
    </xf>
    <xf numFmtId="176" fontId="3" fillId="0" borderId="0" applyFont="0" applyFill="0" applyBorder="0" applyAlignment="0" applyProtection="0"/>
    <xf numFmtId="0" fontId="41" fillId="13" borderId="0" applyNumberFormat="0" applyBorder="0" applyAlignment="0" applyProtection="0">
      <alignment vertical="center"/>
    </xf>
    <xf numFmtId="0" fontId="41" fillId="0" borderId="0"/>
    <xf numFmtId="0" fontId="41" fillId="8" borderId="0" applyNumberFormat="0" applyBorder="0" applyAlignment="0" applyProtection="0">
      <alignment vertical="center"/>
    </xf>
    <xf numFmtId="0" fontId="74" fillId="0" borderId="0"/>
    <xf numFmtId="0" fontId="41" fillId="8" borderId="0" applyNumberFormat="0" applyBorder="0" applyAlignment="0" applyProtection="0">
      <alignment vertical="center"/>
    </xf>
    <xf numFmtId="0" fontId="39" fillId="0" borderId="0"/>
    <xf numFmtId="0" fontId="3" fillId="0" borderId="0">
      <alignment vertical="center"/>
    </xf>
    <xf numFmtId="176" fontId="3" fillId="0" borderId="0" applyFont="0" applyFill="0" applyBorder="0" applyAlignment="0" applyProtection="0"/>
    <xf numFmtId="0" fontId="41" fillId="13" borderId="0" applyNumberFormat="0" applyBorder="0" applyAlignment="0" applyProtection="0">
      <alignment vertical="center"/>
    </xf>
    <xf numFmtId="0" fontId="39" fillId="0" borderId="0"/>
    <xf numFmtId="176" fontId="3" fillId="0" borderId="0" applyFont="0" applyFill="0" applyBorder="0" applyAlignment="0" applyProtection="0"/>
    <xf numFmtId="0" fontId="41" fillId="8" borderId="0" applyNumberFormat="0" applyBorder="0" applyAlignment="0" applyProtection="0">
      <alignment vertical="center"/>
    </xf>
    <xf numFmtId="0" fontId="41" fillId="13" borderId="0" applyNumberFormat="0" applyBorder="0" applyAlignment="0" applyProtection="0">
      <alignment vertical="center"/>
    </xf>
    <xf numFmtId="0" fontId="45" fillId="6" borderId="0" applyNumberFormat="0" applyBorder="0" applyAlignment="0" applyProtection="0">
      <alignment vertical="center"/>
    </xf>
    <xf numFmtId="0" fontId="41" fillId="13" borderId="0" applyNumberFormat="0" applyBorder="0" applyAlignment="0" applyProtection="0">
      <alignment vertical="center"/>
    </xf>
    <xf numFmtId="0" fontId="41" fillId="0" borderId="0">
      <alignment vertical="center"/>
    </xf>
    <xf numFmtId="0" fontId="41" fillId="13" borderId="0" applyNumberFormat="0" applyBorder="0" applyAlignment="0" applyProtection="0">
      <alignment vertical="center"/>
    </xf>
    <xf numFmtId="0" fontId="39" fillId="0" borderId="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62" fillId="0" borderId="0" applyNumberFormat="0" applyFill="0" applyBorder="0" applyAlignment="0" applyProtection="0">
      <alignment vertical="center"/>
    </xf>
    <xf numFmtId="0" fontId="41" fillId="13" borderId="0" applyNumberFormat="0" applyBorder="0" applyAlignment="0" applyProtection="0">
      <alignment vertical="center"/>
    </xf>
    <xf numFmtId="0" fontId="39" fillId="0" borderId="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8" fillId="8"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 fillId="0" borderId="0">
      <alignment vertical="center"/>
    </xf>
    <xf numFmtId="0" fontId="41" fillId="13" borderId="0" applyNumberFormat="0" applyBorder="0" applyAlignment="0" applyProtection="0">
      <alignment vertical="center"/>
    </xf>
    <xf numFmtId="0" fontId="3" fillId="0" borderId="0"/>
    <xf numFmtId="176" fontId="3" fillId="0" borderId="0" applyFont="0" applyFill="0" applyBorder="0" applyAlignment="0" applyProtection="0"/>
    <xf numFmtId="0" fontId="41" fillId="13" borderId="0" applyNumberFormat="0" applyBorder="0" applyAlignment="0" applyProtection="0">
      <alignment vertical="center"/>
    </xf>
    <xf numFmtId="0" fontId="41" fillId="0" borderId="0">
      <alignment vertical="center"/>
    </xf>
    <xf numFmtId="0" fontId="41" fillId="13" borderId="0" applyNumberFormat="0" applyBorder="0" applyAlignment="0" applyProtection="0">
      <alignment vertical="center"/>
    </xf>
    <xf numFmtId="176" fontId="3" fillId="0" borderId="0" applyFont="0" applyFill="0" applyBorder="0" applyAlignment="0" applyProtection="0">
      <alignment vertical="center"/>
    </xf>
    <xf numFmtId="0" fontId="41" fillId="13" borderId="0" applyNumberFormat="0" applyBorder="0" applyAlignment="0" applyProtection="0">
      <alignment vertical="center"/>
    </xf>
    <xf numFmtId="0" fontId="3" fillId="0" borderId="0"/>
    <xf numFmtId="176" fontId="3" fillId="0" borderId="0" applyFont="0" applyFill="0" applyBorder="0" applyAlignment="0" applyProtection="0"/>
    <xf numFmtId="0" fontId="41" fillId="13" borderId="0" applyNumberFormat="0" applyBorder="0" applyAlignment="0" applyProtection="0">
      <alignment vertical="center"/>
    </xf>
    <xf numFmtId="176" fontId="3" fillId="0" borderId="0" applyFont="0" applyFill="0" applyBorder="0" applyAlignment="0" applyProtection="0">
      <alignment vertical="center"/>
    </xf>
    <xf numFmtId="0" fontId="41" fillId="13" borderId="0" applyNumberFormat="0" applyBorder="0" applyAlignment="0" applyProtection="0">
      <alignment vertical="center"/>
    </xf>
    <xf numFmtId="188" fontId="3" fillId="0" borderId="0" applyFont="0" applyFill="0" applyBorder="0" applyAlignment="0" applyProtection="0">
      <alignment vertical="center"/>
    </xf>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1" fillId="13" borderId="0" applyNumberFormat="0" applyBorder="0" applyAlignment="0" applyProtection="0">
      <alignment vertical="center"/>
    </xf>
    <xf numFmtId="0" fontId="41" fillId="0" borderId="0"/>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0" fontId="41" fillId="13" borderId="0" applyNumberFormat="0" applyBorder="0" applyAlignment="0" applyProtection="0">
      <alignment vertical="center"/>
    </xf>
    <xf numFmtId="0" fontId="38" fillId="3" borderId="0" applyNumberFormat="0" applyBorder="0" applyAlignment="0" applyProtection="0">
      <alignment vertical="center"/>
    </xf>
    <xf numFmtId="0" fontId="3" fillId="0" borderId="0"/>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0" fontId="3" fillId="0" borderId="0">
      <alignment vertical="center"/>
    </xf>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176" fontId="3" fillId="0" borderId="0" applyFont="0" applyFill="0" applyBorder="0" applyAlignment="0" applyProtection="0"/>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0" fontId="38" fillId="10" borderId="0" applyNumberFormat="0" applyBorder="0" applyAlignment="0" applyProtection="0">
      <alignment vertical="center"/>
    </xf>
    <xf numFmtId="0" fontId="41" fillId="13" borderId="0" applyNumberFormat="0" applyBorder="0" applyAlignment="0" applyProtection="0">
      <alignment vertical="center"/>
    </xf>
    <xf numFmtId="0" fontId="3" fillId="0" borderId="0"/>
    <xf numFmtId="0" fontId="41" fillId="13" borderId="0" applyNumberFormat="0" applyBorder="0" applyAlignment="0" applyProtection="0">
      <alignment vertical="center"/>
    </xf>
    <xf numFmtId="0" fontId="38" fillId="10" borderId="0" applyNumberFormat="0" applyBorder="0" applyAlignment="0" applyProtection="0">
      <alignment vertical="center"/>
    </xf>
    <xf numFmtId="0" fontId="41" fillId="13" borderId="0" applyNumberFormat="0" applyBorder="0" applyAlignment="0" applyProtection="0">
      <alignment vertical="center"/>
    </xf>
    <xf numFmtId="0" fontId="38" fillId="10"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8" fillId="10" borderId="0" applyNumberFormat="0" applyBorder="0" applyAlignment="0" applyProtection="0">
      <alignment vertical="center"/>
    </xf>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176" fontId="3" fillId="0" borderId="0" applyFont="0" applyFill="0" applyBorder="0" applyAlignment="0" applyProtection="0"/>
    <xf numFmtId="0" fontId="41" fillId="8" borderId="0" applyNumberFormat="0" applyBorder="0" applyAlignment="0" applyProtection="0">
      <alignment vertical="center"/>
    </xf>
    <xf numFmtId="0" fontId="42" fillId="5" borderId="0" applyNumberFormat="0" applyBorder="0" applyAlignment="0" applyProtection="0">
      <alignment vertical="center"/>
    </xf>
    <xf numFmtId="0" fontId="38" fillId="10" borderId="0" applyNumberFormat="0" applyBorder="0" applyAlignment="0" applyProtection="0">
      <alignment vertical="center"/>
    </xf>
    <xf numFmtId="0" fontId="41" fillId="8" borderId="0" applyNumberFormat="0" applyBorder="0" applyAlignment="0" applyProtection="0">
      <alignment vertical="center"/>
    </xf>
    <xf numFmtId="0" fontId="42" fillId="5"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1" fillId="8" borderId="0" applyNumberFormat="0" applyBorder="0" applyAlignment="0" applyProtection="0">
      <alignment vertical="center"/>
    </xf>
    <xf numFmtId="0" fontId="3" fillId="0" borderId="0"/>
    <xf numFmtId="0" fontId="41" fillId="8" borderId="0" applyNumberFormat="0" applyBorder="0" applyAlignment="0" applyProtection="0">
      <alignment vertical="center"/>
    </xf>
    <xf numFmtId="0" fontId="38" fillId="10" borderId="0" applyNumberFormat="0" applyBorder="0" applyAlignment="0" applyProtection="0">
      <alignment vertical="center"/>
    </xf>
    <xf numFmtId="0" fontId="41" fillId="13" borderId="0" applyNumberFormat="0" applyBorder="0" applyAlignment="0" applyProtection="0">
      <alignment vertical="center"/>
    </xf>
    <xf numFmtId="0" fontId="42" fillId="18" borderId="0" applyNumberFormat="0" applyBorder="0" applyAlignment="0" applyProtection="0">
      <alignment vertical="center"/>
    </xf>
    <xf numFmtId="0" fontId="41" fillId="22" borderId="0" applyNumberFormat="0" applyBorder="0" applyAlignment="0" applyProtection="0">
      <alignment vertical="center"/>
    </xf>
    <xf numFmtId="176" fontId="3" fillId="0" borderId="0" applyFont="0" applyFill="0" applyBorder="0" applyAlignment="0" applyProtection="0">
      <alignment vertical="center"/>
    </xf>
    <xf numFmtId="0" fontId="41" fillId="5" borderId="0" applyNumberFormat="0" applyBorder="0" applyAlignment="0" applyProtection="0">
      <alignment vertical="center"/>
    </xf>
    <xf numFmtId="0" fontId="41" fillId="8" borderId="0" applyNumberFormat="0" applyBorder="0" applyAlignment="0" applyProtection="0">
      <alignment vertical="center"/>
    </xf>
    <xf numFmtId="0" fontId="41" fillId="12" borderId="0" applyNumberFormat="0" applyBorder="0" applyAlignment="0" applyProtection="0">
      <alignment vertical="center"/>
    </xf>
    <xf numFmtId="0" fontId="41" fillId="10" borderId="0" applyNumberFormat="0" applyBorder="0" applyAlignment="0" applyProtection="0">
      <alignment vertical="center"/>
    </xf>
    <xf numFmtId="0" fontId="41" fillId="17" borderId="0" applyNumberFormat="0" applyBorder="0" applyAlignment="0" applyProtection="0">
      <alignment vertical="center"/>
    </xf>
    <xf numFmtId="0" fontId="41" fillId="22" borderId="0" applyNumberFormat="0" applyBorder="0" applyAlignment="0" applyProtection="0">
      <alignment vertical="center"/>
    </xf>
    <xf numFmtId="0" fontId="38" fillId="8" borderId="0" applyNumberFormat="0" applyBorder="0" applyAlignment="0" applyProtection="0">
      <alignment vertical="center"/>
    </xf>
    <xf numFmtId="0" fontId="41" fillId="13" borderId="0" applyNumberFormat="0" applyBorder="0" applyAlignment="0" applyProtection="0">
      <alignment vertical="center"/>
    </xf>
    <xf numFmtId="0" fontId="3" fillId="0" borderId="0"/>
    <xf numFmtId="0" fontId="41" fillId="17" borderId="0" applyNumberFormat="0" applyBorder="0" applyAlignment="0" applyProtection="0">
      <alignment vertical="center"/>
    </xf>
    <xf numFmtId="0" fontId="3" fillId="0" borderId="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8" fillId="3" borderId="0" applyNumberFormat="0" applyBorder="0" applyAlignment="0" applyProtection="0">
      <alignment vertical="center"/>
    </xf>
    <xf numFmtId="0" fontId="42" fillId="9" borderId="0" applyNumberFormat="0" applyBorder="0" applyAlignment="0" applyProtection="0">
      <alignment vertical="center"/>
    </xf>
    <xf numFmtId="0" fontId="3" fillId="0" borderId="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5" fillId="6"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9" borderId="0" applyNumberFormat="0" applyBorder="0" applyAlignment="0" applyProtection="0">
      <alignment vertical="center"/>
    </xf>
    <xf numFmtId="0" fontId="38" fillId="3" borderId="0" applyNumberFormat="0" applyBorder="0" applyAlignment="0" applyProtection="0">
      <alignment vertical="center"/>
    </xf>
    <xf numFmtId="0" fontId="44" fillId="0" borderId="0" applyNumberFormat="0" applyFill="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176" fontId="3" fillId="0" borderId="0" applyFont="0" applyFill="0" applyBorder="0" applyAlignment="0" applyProtection="0">
      <alignment vertical="center"/>
    </xf>
    <xf numFmtId="0" fontId="38" fillId="3" borderId="0" applyNumberFormat="0" applyBorder="0" applyAlignment="0" applyProtection="0">
      <alignment vertical="center"/>
    </xf>
    <xf numFmtId="0" fontId="41" fillId="0" borderId="0">
      <alignment vertical="center"/>
    </xf>
    <xf numFmtId="0" fontId="38" fillId="3" borderId="0" applyNumberFormat="0" applyBorder="0" applyAlignment="0" applyProtection="0">
      <alignment vertical="center"/>
    </xf>
    <xf numFmtId="185" fontId="70" fillId="0" borderId="0" applyFill="0" applyBorder="0" applyAlignment="0"/>
    <xf numFmtId="0" fontId="38" fillId="3" borderId="0" applyNumberFormat="0" applyBorder="0" applyAlignment="0" applyProtection="0">
      <alignment vertical="center"/>
    </xf>
    <xf numFmtId="0" fontId="42" fillId="9" borderId="0" applyNumberFormat="0" applyBorder="0" applyAlignment="0" applyProtection="0">
      <alignment vertical="center"/>
    </xf>
    <xf numFmtId="0" fontId="81" fillId="0" borderId="0" applyNumberFormat="0" applyFill="0" applyBorder="0" applyAlignment="0" applyProtection="0"/>
    <xf numFmtId="0" fontId="54" fillId="0" borderId="11" applyNumberFormat="0" applyFill="0" applyAlignment="0" applyProtection="0">
      <alignment vertical="center"/>
    </xf>
    <xf numFmtId="176" fontId="3" fillId="0" borderId="0" applyFont="0" applyFill="0" applyBorder="0" applyAlignment="0" applyProtection="0">
      <alignment vertical="center"/>
    </xf>
    <xf numFmtId="0" fontId="38" fillId="3" borderId="0" applyNumberFormat="0" applyBorder="0" applyAlignment="0" applyProtection="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0" fontId="38" fillId="3"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 fillId="0" borderId="0">
      <alignment vertical="center"/>
    </xf>
    <xf numFmtId="0" fontId="42" fillId="9" borderId="0" applyNumberFormat="0" applyBorder="0" applyAlignment="0" applyProtection="0">
      <alignment vertical="center"/>
    </xf>
    <xf numFmtId="0" fontId="3" fillId="0" borderId="0">
      <alignment vertical="center"/>
    </xf>
    <xf numFmtId="0" fontId="41" fillId="0" borderId="0">
      <alignment vertical="center"/>
    </xf>
    <xf numFmtId="0" fontId="3" fillId="0" borderId="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1"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 fillId="0" borderId="0">
      <alignment vertical="center"/>
    </xf>
    <xf numFmtId="0" fontId="42" fillId="9" borderId="0" applyNumberFormat="0" applyBorder="0" applyAlignment="0" applyProtection="0">
      <alignment vertical="center"/>
    </xf>
    <xf numFmtId="0" fontId="3"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176" fontId="3" fillId="0" borderId="0" applyFont="0" applyFill="0" applyBorder="0" applyAlignment="0" applyProtection="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 fillId="0" borderId="0">
      <alignment vertical="center"/>
    </xf>
    <xf numFmtId="0" fontId="42" fillId="9" borderId="0" applyNumberFormat="0" applyBorder="0" applyAlignment="0" applyProtection="0">
      <alignment vertical="center"/>
    </xf>
    <xf numFmtId="0" fontId="3"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176" fontId="3" fillId="0" borderId="0" applyFont="0" applyFill="0" applyBorder="0" applyAlignment="0" applyProtection="0"/>
    <xf numFmtId="0" fontId="38" fillId="3" borderId="0" applyNumberFormat="0" applyBorder="0" applyAlignment="0" applyProtection="0">
      <alignment vertical="center"/>
    </xf>
    <xf numFmtId="0" fontId="3" fillId="0" borderId="0">
      <alignment vertical="center"/>
    </xf>
    <xf numFmtId="0" fontId="38" fillId="3" borderId="0" applyNumberFormat="0" applyBorder="0" applyAlignment="0" applyProtection="0">
      <alignment vertical="center"/>
    </xf>
    <xf numFmtId="0" fontId="3" fillId="0" borderId="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63" fillId="0" borderId="13" applyNumberFormat="0" applyFill="0" applyAlignment="0" applyProtection="0">
      <alignment vertical="center"/>
    </xf>
    <xf numFmtId="0" fontId="3" fillId="0" borderId="0"/>
    <xf numFmtId="0" fontId="38" fillId="3" borderId="0" applyNumberFormat="0" applyBorder="0" applyAlignment="0" applyProtection="0">
      <alignment vertical="center"/>
    </xf>
    <xf numFmtId="0" fontId="63" fillId="0" borderId="13" applyNumberFormat="0" applyFill="0" applyAlignment="0" applyProtection="0">
      <alignment vertical="center"/>
    </xf>
    <xf numFmtId="0" fontId="42" fillId="9" borderId="0" applyNumberFormat="0" applyBorder="0" applyAlignment="0" applyProtection="0">
      <alignment vertical="center"/>
    </xf>
    <xf numFmtId="0" fontId="63" fillId="0" borderId="13" applyNumberFormat="0" applyFill="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0" fillId="4" borderId="0" applyNumberFormat="0" applyBorder="0" applyAlignment="0" applyProtection="0">
      <alignment vertical="center"/>
    </xf>
    <xf numFmtId="0" fontId="42" fillId="5" borderId="0" applyNumberFormat="0" applyBorder="0" applyAlignment="0" applyProtection="0">
      <alignment vertical="center"/>
    </xf>
    <xf numFmtId="0" fontId="40" fillId="4"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0" fillId="4" borderId="0" applyNumberFormat="0" applyBorder="0" applyAlignment="0" applyProtection="0">
      <alignment vertical="center"/>
    </xf>
    <xf numFmtId="0" fontId="42" fillId="5" borderId="0" applyNumberFormat="0" applyBorder="0" applyAlignment="0" applyProtection="0">
      <alignment vertical="center"/>
    </xf>
    <xf numFmtId="0" fontId="3" fillId="0" borderId="0">
      <alignment vertical="center"/>
    </xf>
    <xf numFmtId="0" fontId="42" fillId="5" borderId="0" applyNumberFormat="0" applyBorder="0" applyAlignment="0" applyProtection="0">
      <alignment vertical="center"/>
    </xf>
    <xf numFmtId="176" fontId="3" fillId="0" borderId="0" applyFont="0" applyFill="0" applyBorder="0" applyAlignment="0" applyProtection="0">
      <alignment vertical="center"/>
    </xf>
    <xf numFmtId="0" fontId="42" fillId="5" borderId="0" applyNumberFormat="0" applyBorder="0" applyAlignment="0" applyProtection="0">
      <alignment vertical="center"/>
    </xf>
    <xf numFmtId="0" fontId="38" fillId="17" borderId="0" applyNumberFormat="0" applyBorder="0" applyAlignment="0" applyProtection="0">
      <alignment vertical="center"/>
    </xf>
    <xf numFmtId="0" fontId="38" fillId="5" borderId="0" applyNumberFormat="0" applyBorder="0" applyAlignment="0" applyProtection="0">
      <alignment vertical="center"/>
    </xf>
    <xf numFmtId="0" fontId="38" fillId="17" borderId="0" applyNumberFormat="0" applyBorder="0" applyAlignment="0" applyProtection="0">
      <alignment vertical="center"/>
    </xf>
    <xf numFmtId="0" fontId="38" fillId="5" borderId="0" applyNumberFormat="0" applyBorder="0" applyAlignment="0" applyProtection="0">
      <alignment vertical="center"/>
    </xf>
    <xf numFmtId="0" fontId="38" fillId="17" borderId="0" applyNumberFormat="0" applyBorder="0" applyAlignment="0" applyProtection="0">
      <alignment vertical="center"/>
    </xf>
    <xf numFmtId="0" fontId="42" fillId="3" borderId="0" applyNumberFormat="0" applyBorder="0" applyAlignment="0" applyProtection="0">
      <alignment vertical="center"/>
    </xf>
    <xf numFmtId="0" fontId="38" fillId="5" borderId="0" applyNumberFormat="0" applyBorder="0" applyAlignment="0" applyProtection="0">
      <alignment vertical="center"/>
    </xf>
    <xf numFmtId="0" fontId="38" fillId="17" borderId="0" applyNumberFormat="0" applyBorder="0" applyAlignment="0" applyProtection="0">
      <alignment vertical="center"/>
    </xf>
    <xf numFmtId="190" fontId="23" fillId="0" borderId="0"/>
    <xf numFmtId="0" fontId="38" fillId="5" borderId="0" applyNumberFormat="0" applyBorder="0" applyAlignment="0" applyProtection="0">
      <alignment vertical="center"/>
    </xf>
    <xf numFmtId="0" fontId="38" fillId="17" borderId="0" applyNumberFormat="0" applyBorder="0" applyAlignment="0" applyProtection="0">
      <alignment vertical="center"/>
    </xf>
    <xf numFmtId="0" fontId="3" fillId="0" borderId="0">
      <alignment vertical="center"/>
    </xf>
    <xf numFmtId="0" fontId="42" fillId="5" borderId="0" applyNumberFormat="0" applyBorder="0" applyAlignment="0" applyProtection="0">
      <alignment vertical="center"/>
    </xf>
    <xf numFmtId="0" fontId="42" fillId="12" borderId="0" applyNumberFormat="0" applyBorder="0" applyAlignment="0" applyProtection="0">
      <alignment vertical="center"/>
    </xf>
    <xf numFmtId="176" fontId="3" fillId="0" borderId="0" applyFont="0" applyFill="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42" fillId="12" borderId="0" applyNumberFormat="0" applyBorder="0" applyAlignment="0" applyProtection="0">
      <alignment vertical="center"/>
    </xf>
    <xf numFmtId="0" fontId="38" fillId="5" borderId="0" applyNumberFormat="0" applyBorder="0" applyAlignment="0" applyProtection="0">
      <alignment vertical="center"/>
    </xf>
    <xf numFmtId="0" fontId="42" fillId="12"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42" fillId="12" borderId="0" applyNumberFormat="0" applyBorder="0" applyAlignment="0" applyProtection="0">
      <alignment vertical="center"/>
    </xf>
    <xf numFmtId="0" fontId="42" fillId="5" borderId="0" applyNumberFormat="0" applyBorder="0" applyAlignment="0" applyProtection="0">
      <alignment vertical="center"/>
    </xf>
    <xf numFmtId="176" fontId="3" fillId="0" borderId="0" applyFont="0" applyFill="0" applyBorder="0" applyAlignment="0" applyProtection="0">
      <alignment vertical="center"/>
    </xf>
    <xf numFmtId="0" fontId="38" fillId="5" borderId="0" applyNumberFormat="0" applyBorder="0" applyAlignment="0" applyProtection="0">
      <alignment vertical="center"/>
    </xf>
    <xf numFmtId="176" fontId="3" fillId="0" borderId="0" applyFont="0" applyFill="0" applyBorder="0" applyAlignment="0" applyProtection="0"/>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18" borderId="0" applyNumberFormat="0" applyBorder="0" applyAlignment="0" applyProtection="0">
      <alignment vertical="center"/>
    </xf>
    <xf numFmtId="0" fontId="3" fillId="0" borderId="0">
      <alignment vertical="center"/>
    </xf>
    <xf numFmtId="0" fontId="3" fillId="0" borderId="0">
      <alignment vertical="center"/>
    </xf>
    <xf numFmtId="0" fontId="53" fillId="20" borderId="10" applyNumberFormat="0" applyAlignment="0" applyProtection="0">
      <alignment vertical="center"/>
    </xf>
    <xf numFmtId="0" fontId="42" fillId="5" borderId="0" applyNumberFormat="0" applyBorder="0" applyAlignment="0" applyProtection="0">
      <alignment vertical="center"/>
    </xf>
    <xf numFmtId="0" fontId="3" fillId="0" borderId="0"/>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38" fillId="3"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53" fillId="20" borderId="10" applyNumberFormat="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176" fontId="3" fillId="0" borderId="0" applyFont="0" applyFill="0" applyBorder="0" applyAlignment="0" applyProtection="0"/>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63" fillId="0" borderId="13" applyNumberFormat="0" applyFill="0" applyAlignment="0" applyProtection="0">
      <alignment vertical="center"/>
    </xf>
    <xf numFmtId="0" fontId="42" fillId="5" borderId="0" applyNumberFormat="0" applyBorder="0" applyAlignment="0" applyProtection="0">
      <alignment vertical="center"/>
    </xf>
    <xf numFmtId="0" fontId="38" fillId="5"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7" fillId="0" borderId="0" applyNumberFormat="0" applyFill="0" applyBorder="0" applyAlignment="0" applyProtection="0">
      <alignment vertical="top"/>
      <protection locked="0"/>
    </xf>
    <xf numFmtId="0" fontId="38" fillId="17" borderId="0" applyNumberFormat="0" applyBorder="0" applyAlignment="0" applyProtection="0">
      <alignment vertical="center"/>
    </xf>
    <xf numFmtId="0" fontId="47" fillId="0" borderId="0" applyNumberFormat="0" applyFill="0" applyBorder="0" applyAlignment="0" applyProtection="0">
      <alignment vertical="top"/>
      <protection locked="0"/>
    </xf>
    <xf numFmtId="0" fontId="38" fillId="17" borderId="0" applyNumberFormat="0" applyBorder="0" applyAlignment="0" applyProtection="0">
      <alignment vertical="center"/>
    </xf>
    <xf numFmtId="0" fontId="3" fillId="0" borderId="0"/>
    <xf numFmtId="0" fontId="42" fillId="12"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3" fillId="0" borderId="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176" fontId="3" fillId="0" borderId="0" applyFont="0" applyFill="0" applyBorder="0" applyAlignment="0" applyProtection="0">
      <alignment vertical="center"/>
    </xf>
    <xf numFmtId="0" fontId="42" fillId="12" borderId="0" applyNumberFormat="0" applyBorder="0" applyAlignment="0" applyProtection="0">
      <alignment vertical="center"/>
    </xf>
    <xf numFmtId="0" fontId="59" fillId="0" borderId="12" applyNumberFormat="0" applyFill="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64" fillId="0" borderId="14" applyNumberFormat="0" applyFill="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7" fillId="0" borderId="0" applyNumberFormat="0" applyFill="0" applyBorder="0" applyAlignment="0" applyProtection="0">
      <alignment vertical="top"/>
      <protection locked="0"/>
    </xf>
    <xf numFmtId="0" fontId="42" fillId="12" borderId="0" applyNumberFormat="0" applyBorder="0" applyAlignment="0" applyProtection="0">
      <alignment vertical="center"/>
    </xf>
    <xf numFmtId="0" fontId="39" fillId="0" borderId="0"/>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176" fontId="3" fillId="0" borderId="0" applyFont="0" applyFill="0" applyBorder="0" applyAlignment="0" applyProtection="0"/>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42" fillId="12" borderId="0" applyNumberFormat="0" applyBorder="0" applyAlignment="0" applyProtection="0">
      <alignment vertical="center"/>
    </xf>
    <xf numFmtId="0" fontId="38" fillId="17" borderId="0" applyNumberFormat="0" applyBorder="0" applyAlignment="0" applyProtection="0">
      <alignment vertical="center"/>
    </xf>
    <xf numFmtId="0" fontId="42" fillId="18" borderId="0" applyNumberFormat="0" applyBorder="0" applyAlignment="0" applyProtection="0">
      <alignment vertical="center"/>
    </xf>
    <xf numFmtId="0" fontId="38" fillId="10" borderId="0" applyNumberFormat="0" applyBorder="0" applyAlignment="0" applyProtection="0">
      <alignment vertical="center"/>
    </xf>
    <xf numFmtId="0" fontId="42" fillId="23" borderId="0" applyNumberFormat="0" applyBorder="0" applyAlignment="0" applyProtection="0">
      <alignment vertical="center"/>
    </xf>
    <xf numFmtId="0" fontId="38" fillId="10" borderId="0" applyNumberFormat="0" applyBorder="0" applyAlignment="0" applyProtection="0">
      <alignment vertical="center"/>
    </xf>
    <xf numFmtId="0" fontId="42" fillId="18" borderId="0" applyNumberFormat="0" applyBorder="0" applyAlignment="0" applyProtection="0">
      <alignment vertical="center"/>
    </xf>
    <xf numFmtId="0" fontId="3" fillId="0" borderId="0">
      <alignment vertical="center"/>
    </xf>
    <xf numFmtId="0" fontId="3" fillId="0" borderId="0">
      <alignment vertical="center"/>
    </xf>
    <xf numFmtId="0" fontId="42" fillId="18"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42" fillId="18" borderId="0" applyNumberFormat="0" applyBorder="0" applyAlignment="0" applyProtection="0">
      <alignment vertical="center"/>
    </xf>
    <xf numFmtId="0" fontId="3" fillId="0" borderId="0"/>
    <xf numFmtId="0" fontId="3" fillId="0" borderId="0"/>
    <xf numFmtId="0" fontId="42" fillId="18" borderId="0" applyNumberFormat="0" applyBorder="0" applyAlignment="0" applyProtection="0">
      <alignment vertical="center"/>
    </xf>
    <xf numFmtId="0" fontId="38" fillId="8" borderId="0" applyNumberFormat="0" applyBorder="0" applyAlignment="0" applyProtection="0">
      <alignment vertical="center"/>
    </xf>
    <xf numFmtId="0" fontId="42" fillId="18" borderId="0" applyNumberFormat="0" applyBorder="0" applyAlignment="0" applyProtection="0">
      <alignment vertical="center"/>
    </xf>
    <xf numFmtId="0" fontId="3" fillId="0" borderId="0">
      <alignment vertical="center"/>
    </xf>
    <xf numFmtId="0" fontId="3" fillId="0" borderId="0"/>
    <xf numFmtId="0" fontId="3" fillId="0" borderId="0"/>
    <xf numFmtId="0" fontId="42" fillId="18" borderId="0" applyNumberFormat="0" applyBorder="0" applyAlignment="0" applyProtection="0">
      <alignment vertical="center"/>
    </xf>
    <xf numFmtId="0" fontId="3" fillId="0" borderId="0"/>
    <xf numFmtId="0" fontId="42" fillId="18" borderId="0" applyNumberFormat="0" applyBorder="0" applyAlignment="0" applyProtection="0">
      <alignment vertical="center"/>
    </xf>
    <xf numFmtId="0" fontId="3" fillId="0" borderId="0">
      <alignment vertical="center"/>
    </xf>
    <xf numFmtId="176" fontId="3" fillId="0" borderId="0" applyFont="0" applyFill="0" applyBorder="0" applyAlignment="0" applyProtection="0"/>
    <xf numFmtId="0" fontId="42" fillId="18" borderId="0" applyNumberFormat="0" applyBorder="0" applyAlignment="0" applyProtection="0">
      <alignment vertical="center"/>
    </xf>
    <xf numFmtId="0" fontId="3" fillId="0" borderId="0">
      <alignment vertical="center"/>
    </xf>
    <xf numFmtId="0" fontId="3" fillId="0" borderId="0">
      <alignment vertical="center"/>
    </xf>
    <xf numFmtId="0" fontId="53" fillId="20" borderId="10" applyNumberFormat="0" applyAlignment="0" applyProtection="0">
      <alignment vertical="center"/>
    </xf>
    <xf numFmtId="0" fontId="42" fillId="18"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53" fillId="20" borderId="10" applyNumberFormat="0" applyAlignment="0" applyProtection="0">
      <alignment vertical="center"/>
    </xf>
    <xf numFmtId="0" fontId="42" fillId="18" borderId="0" applyNumberFormat="0" applyBorder="0" applyAlignment="0" applyProtection="0">
      <alignment vertical="center"/>
    </xf>
    <xf numFmtId="0" fontId="44" fillId="0" borderId="0" applyNumberFormat="0" applyFill="0" applyBorder="0" applyAlignment="0" applyProtection="0">
      <alignment vertical="center"/>
    </xf>
    <xf numFmtId="0" fontId="3" fillId="0" borderId="0"/>
    <xf numFmtId="0" fontId="3" fillId="0" borderId="0"/>
    <xf numFmtId="0" fontId="53" fillId="20" borderId="10" applyNumberFormat="0" applyAlignment="0" applyProtection="0">
      <alignment vertical="center"/>
    </xf>
    <xf numFmtId="0" fontId="42" fillId="18" borderId="0" applyNumberFormat="0" applyBorder="0" applyAlignment="0" applyProtection="0">
      <alignment vertical="center"/>
    </xf>
    <xf numFmtId="0" fontId="3" fillId="0" borderId="0"/>
    <xf numFmtId="0" fontId="3" fillId="0" borderId="0"/>
    <xf numFmtId="0" fontId="3" fillId="0" borderId="0"/>
    <xf numFmtId="0" fontId="53" fillId="20" borderId="10" applyNumberFormat="0" applyAlignment="0" applyProtection="0">
      <alignment vertical="center"/>
    </xf>
    <xf numFmtId="0" fontId="42" fillId="18" borderId="0" applyNumberFormat="0" applyBorder="0" applyAlignment="0" applyProtection="0">
      <alignment vertical="center"/>
    </xf>
    <xf numFmtId="0" fontId="3" fillId="0" borderId="0">
      <alignment vertical="center"/>
    </xf>
    <xf numFmtId="0" fontId="3" fillId="0" borderId="0">
      <alignment vertical="center"/>
    </xf>
    <xf numFmtId="0" fontId="53" fillId="20" borderId="10" applyNumberFormat="0" applyAlignment="0" applyProtection="0">
      <alignment vertical="center"/>
    </xf>
    <xf numFmtId="0" fontId="42" fillId="18" borderId="0" applyNumberFormat="0" applyBorder="0" applyAlignment="0" applyProtection="0">
      <alignment vertical="center"/>
    </xf>
    <xf numFmtId="0" fontId="3" fillId="0" borderId="0"/>
    <xf numFmtId="0" fontId="42" fillId="18" borderId="0" applyNumberFormat="0" applyBorder="0" applyAlignment="0" applyProtection="0">
      <alignment vertical="center"/>
    </xf>
    <xf numFmtId="0" fontId="87" fillId="0" borderId="0"/>
    <xf numFmtId="0" fontId="87" fillId="0" borderId="0"/>
    <xf numFmtId="0" fontId="42" fillId="18" borderId="0" applyNumberFormat="0" applyBorder="0" applyAlignment="0" applyProtection="0">
      <alignment vertical="center"/>
    </xf>
    <xf numFmtId="0" fontId="40" fillId="4" borderId="0" applyNumberFormat="0" applyBorder="0" applyAlignment="0" applyProtection="0">
      <alignment vertical="center"/>
    </xf>
    <xf numFmtId="0" fontId="87" fillId="0" borderId="0"/>
    <xf numFmtId="0" fontId="87" fillId="0" borderId="0"/>
    <xf numFmtId="0" fontId="53" fillId="20" borderId="10" applyNumberFormat="0" applyAlignment="0" applyProtection="0">
      <alignment vertical="center"/>
    </xf>
    <xf numFmtId="0" fontId="42" fillId="18" borderId="0" applyNumberFormat="0" applyBorder="0" applyAlignment="0" applyProtection="0">
      <alignment vertical="center"/>
    </xf>
    <xf numFmtId="0" fontId="87" fillId="0" borderId="0"/>
    <xf numFmtId="0" fontId="3" fillId="0" borderId="0">
      <alignment vertical="center"/>
    </xf>
    <xf numFmtId="0" fontId="56" fillId="20" borderId="10" applyNumberFormat="0" applyAlignment="0" applyProtection="0">
      <alignment vertical="center"/>
    </xf>
    <xf numFmtId="0" fontId="42" fillId="18" borderId="0" applyNumberFormat="0" applyBorder="0" applyAlignment="0" applyProtection="0">
      <alignment vertical="center"/>
    </xf>
    <xf numFmtId="0" fontId="49" fillId="15" borderId="9"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56" fillId="20" borderId="10" applyNumberFormat="0" applyAlignment="0" applyProtection="0">
      <alignment vertical="center"/>
    </xf>
    <xf numFmtId="0" fontId="42" fillId="18" borderId="0" applyNumberFormat="0" applyBorder="0" applyAlignment="0" applyProtection="0">
      <alignment vertical="center"/>
    </xf>
    <xf numFmtId="0" fontId="56" fillId="20" borderId="10" applyNumberFormat="0" applyAlignment="0" applyProtection="0">
      <alignment vertical="center"/>
    </xf>
    <xf numFmtId="0" fontId="42" fillId="18" borderId="0" applyNumberFormat="0" applyBorder="0" applyAlignment="0" applyProtection="0">
      <alignment vertical="center"/>
    </xf>
    <xf numFmtId="0" fontId="56" fillId="20" borderId="10" applyNumberFormat="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7" fillId="0" borderId="0" applyNumberFormat="0" applyFill="0" applyBorder="0" applyAlignment="0" applyProtection="0">
      <alignment vertical="top"/>
      <protection locked="0"/>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6" fillId="20" borderId="10" applyNumberFormat="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2" fillId="18" borderId="0" applyNumberFormat="0" applyBorder="0" applyAlignment="0" applyProtection="0">
      <alignment vertical="center"/>
    </xf>
    <xf numFmtId="0" fontId="38" fillId="10"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57" fillId="0" borderId="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57" fillId="0" borderId="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3" fillId="0" borderId="0"/>
    <xf numFmtId="0" fontId="42" fillId="3" borderId="0" applyNumberFormat="0" applyBorder="0" applyAlignment="0" applyProtection="0">
      <alignment vertical="center"/>
    </xf>
    <xf numFmtId="2" fontId="34" fillId="0" borderId="0" applyProtection="0"/>
    <xf numFmtId="0" fontId="3" fillId="0" borderId="0"/>
    <xf numFmtId="176" fontId="3" fillId="0" borderId="0" applyFont="0" applyFill="0" applyBorder="0" applyAlignment="0" applyProtection="0"/>
    <xf numFmtId="0" fontId="42"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176" fontId="3" fillId="0" borderId="0" applyFont="0" applyFill="0" applyBorder="0" applyAlignment="0" applyProtection="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61" fillId="0" borderId="0" applyNumberFormat="0" applyFill="0" applyBorder="0" applyAlignment="0" applyProtection="0">
      <alignment vertical="center"/>
    </xf>
    <xf numFmtId="0" fontId="38" fillId="3" borderId="0" applyNumberFormat="0" applyBorder="0" applyAlignment="0" applyProtection="0">
      <alignment vertical="center"/>
    </xf>
    <xf numFmtId="0" fontId="61" fillId="0" borderId="0" applyNumberFormat="0" applyFill="0" applyBorder="0" applyAlignment="0" applyProtection="0">
      <alignment vertical="center"/>
    </xf>
    <xf numFmtId="0" fontId="42" fillId="3" borderId="0" applyNumberFormat="0" applyBorder="0" applyAlignment="0" applyProtection="0">
      <alignment vertical="center"/>
    </xf>
    <xf numFmtId="0" fontId="61" fillId="0" borderId="0" applyNumberFormat="0" applyFill="0" applyBorder="0" applyAlignment="0" applyProtection="0">
      <alignment vertical="center"/>
    </xf>
    <xf numFmtId="0" fontId="38"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3" fillId="0" borderId="0"/>
    <xf numFmtId="0" fontId="42" fillId="3" borderId="0" applyNumberFormat="0" applyBorder="0" applyAlignment="0" applyProtection="0">
      <alignment vertical="center"/>
    </xf>
    <xf numFmtId="0" fontId="53" fillId="20" borderId="10" applyNumberFormat="0" applyAlignment="0" applyProtection="0">
      <alignment vertical="center"/>
    </xf>
    <xf numFmtId="0" fontId="42" fillId="3" borderId="0" applyNumberFormat="0" applyBorder="0" applyAlignment="0" applyProtection="0">
      <alignment vertical="center"/>
    </xf>
    <xf numFmtId="0" fontId="53" fillId="20" borderId="10" applyNumberFormat="0" applyAlignment="0" applyProtection="0">
      <alignment vertical="center"/>
    </xf>
    <xf numFmtId="0" fontId="42" fillId="3" borderId="0" applyNumberFormat="0" applyBorder="0" applyAlignment="0" applyProtection="0">
      <alignment vertical="center"/>
    </xf>
    <xf numFmtId="0" fontId="53" fillId="20" borderId="10" applyNumberFormat="0" applyAlignment="0" applyProtection="0">
      <alignment vertical="center"/>
    </xf>
    <xf numFmtId="0" fontId="42" fillId="3" borderId="0" applyNumberFormat="0" applyBorder="0" applyAlignment="0" applyProtection="0">
      <alignment vertical="center"/>
    </xf>
    <xf numFmtId="0" fontId="53" fillId="20" borderId="10" applyNumberFormat="0" applyAlignment="0" applyProtection="0">
      <alignment vertical="center"/>
    </xf>
    <xf numFmtId="0" fontId="42" fillId="3" borderId="0" applyNumberFormat="0" applyBorder="0" applyAlignment="0" applyProtection="0">
      <alignment vertical="center"/>
    </xf>
    <xf numFmtId="0" fontId="53" fillId="20" borderId="10" applyNumberFormat="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53" fillId="20" borderId="10" applyNumberFormat="0" applyAlignment="0" applyProtection="0">
      <alignment vertical="center"/>
    </xf>
    <xf numFmtId="0" fontId="42" fillId="3" borderId="0" applyNumberFormat="0" applyBorder="0" applyAlignment="0" applyProtection="0">
      <alignment vertical="center"/>
    </xf>
    <xf numFmtId="0" fontId="64" fillId="0" borderId="14" applyNumberFormat="0" applyFill="0" applyAlignment="0" applyProtection="0">
      <alignment vertical="center"/>
    </xf>
    <xf numFmtId="0" fontId="53" fillId="20" borderId="10" applyNumberFormat="0" applyAlignment="0" applyProtection="0">
      <alignment vertical="center"/>
    </xf>
    <xf numFmtId="0" fontId="42" fillId="3" borderId="0" applyNumberFormat="0" applyBorder="0" applyAlignment="0" applyProtection="0">
      <alignment vertical="center"/>
    </xf>
    <xf numFmtId="0" fontId="53" fillId="20" borderId="10" applyNumberFormat="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53" fillId="20" borderId="10" applyNumberFormat="0" applyAlignment="0" applyProtection="0">
      <alignment vertical="center"/>
    </xf>
    <xf numFmtId="0" fontId="42"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176" fontId="3" fillId="0" borderId="0" applyFont="0" applyFill="0" applyBorder="0" applyAlignment="0" applyProtection="0"/>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8" fillId="8" borderId="0" applyNumberFormat="0" applyBorder="0" applyAlignment="0" applyProtection="0">
      <alignment vertical="center"/>
    </xf>
    <xf numFmtId="0" fontId="64" fillId="0" borderId="14" applyNumberFormat="0" applyFill="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2" fillId="7"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3" fillId="0" borderId="7" applyNumberFormat="0" applyFill="0" applyAlignment="0" applyProtection="0">
      <alignment vertical="center"/>
    </xf>
    <xf numFmtId="0" fontId="38" fillId="8" borderId="0" applyNumberFormat="0" applyBorder="0" applyAlignment="0" applyProtection="0">
      <alignment vertical="center"/>
    </xf>
    <xf numFmtId="0" fontId="61" fillId="0" borderId="0" applyNumberFormat="0" applyFill="0" applyBorder="0" applyAlignment="0" applyProtection="0">
      <alignment vertical="center"/>
    </xf>
    <xf numFmtId="0" fontId="42" fillId="7" borderId="0" applyNumberFormat="0" applyBorder="0" applyAlignment="0" applyProtection="0">
      <alignment vertical="center"/>
    </xf>
    <xf numFmtId="0" fontId="61" fillId="0" borderId="0" applyNumberFormat="0" applyFill="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3" fillId="20" borderId="10" applyNumberFormat="0" applyAlignment="0" applyProtection="0">
      <alignment vertical="center"/>
    </xf>
    <xf numFmtId="0" fontId="42" fillId="7" borderId="0" applyNumberFormat="0" applyBorder="0" applyAlignment="0" applyProtection="0">
      <alignment vertical="center"/>
    </xf>
    <xf numFmtId="0" fontId="3" fillId="0" borderId="0"/>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3" fillId="20" borderId="10" applyNumberFormat="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61" fillId="0" borderId="0" applyNumberFormat="0" applyFill="0" applyBorder="0" applyAlignment="0" applyProtection="0">
      <alignment vertical="center"/>
    </xf>
    <xf numFmtId="0" fontId="42" fillId="7" borderId="0" applyNumberFormat="0" applyBorder="0" applyAlignment="0" applyProtection="0">
      <alignment vertical="center"/>
    </xf>
    <xf numFmtId="9" fontId="3" fillId="0" borderId="0" applyFont="0" applyFill="0" applyBorder="0" applyAlignment="0" applyProtection="0">
      <alignment vertical="center"/>
    </xf>
    <xf numFmtId="0" fontId="42" fillId="7" borderId="0" applyNumberFormat="0" applyBorder="0" applyAlignment="0" applyProtection="0">
      <alignment vertical="center"/>
    </xf>
    <xf numFmtId="9" fontId="3" fillId="0" borderId="0" applyFont="0" applyFill="0" applyBorder="0" applyAlignment="0" applyProtection="0">
      <alignment vertical="center"/>
    </xf>
    <xf numFmtId="0" fontId="42" fillId="7" borderId="0" applyNumberFormat="0" applyBorder="0" applyAlignment="0" applyProtection="0">
      <alignment vertical="center"/>
    </xf>
    <xf numFmtId="9" fontId="3" fillId="0" borderId="0" applyFont="0" applyFill="0" applyBorder="0" applyAlignment="0" applyProtection="0">
      <alignment vertical="center"/>
    </xf>
    <xf numFmtId="0" fontId="53" fillId="20" borderId="10" applyNumberFormat="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9" fontId="3" fillId="0" borderId="0" applyFont="0" applyFill="0" applyBorder="0" applyAlignment="0" applyProtection="0">
      <alignment vertical="center"/>
    </xf>
    <xf numFmtId="0" fontId="42" fillId="7" borderId="0" applyNumberFormat="0" applyBorder="0" applyAlignment="0" applyProtection="0">
      <alignment vertical="center"/>
    </xf>
    <xf numFmtId="0" fontId="82" fillId="0" borderId="20" applyNumberFormat="0" applyAlignment="0" applyProtection="0">
      <alignment horizontal="lef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8" fillId="8" borderId="0" applyNumberFormat="0" applyBorder="0" applyAlignment="0" applyProtection="0">
      <alignment vertical="center"/>
    </xf>
    <xf numFmtId="9" fontId="3" fillId="0" borderId="0" applyFont="0" applyFill="0" applyBorder="0" applyAlignment="0" applyProtection="0">
      <alignment vertical="center"/>
    </xf>
    <xf numFmtId="0" fontId="3" fillId="0" borderId="0"/>
    <xf numFmtId="0" fontId="38" fillId="8" borderId="0" applyNumberFormat="0" applyBorder="0" applyAlignment="0" applyProtection="0">
      <alignment vertical="center"/>
    </xf>
    <xf numFmtId="0" fontId="3" fillId="0" borderId="0"/>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2" fillId="7" borderId="0" applyNumberFormat="0" applyBorder="0" applyAlignment="0" applyProtection="0">
      <alignment vertical="center"/>
    </xf>
    <xf numFmtId="0" fontId="3" fillId="0" borderId="0">
      <alignment vertical="center"/>
    </xf>
    <xf numFmtId="0" fontId="42" fillId="9" borderId="0" applyNumberFormat="0" applyBorder="0" applyAlignment="0" applyProtection="0">
      <alignment vertical="center"/>
    </xf>
    <xf numFmtId="0" fontId="42" fillId="22" borderId="0" applyNumberFormat="0" applyBorder="0" applyAlignment="0" applyProtection="0">
      <alignment vertical="center"/>
    </xf>
    <xf numFmtId="0" fontId="42" fillId="5" borderId="0" applyNumberFormat="0" applyBorder="0" applyAlignment="0" applyProtection="0">
      <alignment vertical="center"/>
    </xf>
    <xf numFmtId="0" fontId="42" fillId="8" borderId="0" applyNumberFormat="0" applyBorder="0" applyAlignment="0" applyProtection="0">
      <alignment vertical="center"/>
    </xf>
    <xf numFmtId="0" fontId="3" fillId="0" borderId="0"/>
    <xf numFmtId="0" fontId="42" fillId="12" borderId="0" applyNumberFormat="0" applyBorder="0" applyAlignment="0" applyProtection="0">
      <alignment vertical="center"/>
    </xf>
    <xf numFmtId="0" fontId="42" fillId="10" borderId="0" applyNumberFormat="0" applyBorder="0" applyAlignment="0" applyProtection="0">
      <alignment vertical="center"/>
    </xf>
    <xf numFmtId="0" fontId="42" fillId="18" borderId="0" applyNumberFormat="0" applyBorder="0" applyAlignment="0" applyProtection="0">
      <alignment vertical="center"/>
    </xf>
    <xf numFmtId="0" fontId="42" fillId="3" borderId="0" applyNumberFormat="0" applyBorder="0" applyAlignment="0" applyProtection="0">
      <alignment vertical="center"/>
    </xf>
    <xf numFmtId="0" fontId="55" fillId="17" borderId="0" applyNumberFormat="0" applyBorder="0" applyAlignment="0" applyProtection="0">
      <alignment vertical="center"/>
    </xf>
    <xf numFmtId="0" fontId="42" fillId="7" borderId="0" applyNumberFormat="0" applyBorder="0" applyAlignment="0" applyProtection="0">
      <alignment vertical="center"/>
    </xf>
    <xf numFmtId="185" fontId="70" fillId="0" borderId="0" applyFill="0" applyBorder="0" applyAlignment="0">
      <alignment vertical="center"/>
    </xf>
    <xf numFmtId="41" fontId="87" fillId="0" borderId="0" applyFont="0" applyFill="0" applyBorder="0" applyAlignment="0" applyProtection="0"/>
    <xf numFmtId="0" fontId="41" fillId="0" borderId="0">
      <alignment vertical="center"/>
    </xf>
    <xf numFmtId="190" fontId="23" fillId="0" borderId="0">
      <alignment vertical="center"/>
    </xf>
    <xf numFmtId="191" fontId="3" fillId="0" borderId="0" applyFont="0" applyFill="0" applyBorder="0" applyAlignment="0" applyProtection="0">
      <alignment vertical="center"/>
    </xf>
    <xf numFmtId="0" fontId="3" fillId="0" borderId="0"/>
    <xf numFmtId="177" fontId="3" fillId="0" borderId="0" applyFont="0" applyFill="0" applyBorder="0" applyAlignment="0" applyProtection="0">
      <alignment vertical="center"/>
    </xf>
    <xf numFmtId="177" fontId="87" fillId="0" borderId="0" applyFont="0" applyFill="0" applyBorder="0" applyAlignment="0" applyProtection="0"/>
    <xf numFmtId="186" fontId="23" fillId="0" borderId="0"/>
    <xf numFmtId="0" fontId="49" fillId="15" borderId="9" applyNumberFormat="0" applyAlignment="0" applyProtection="0">
      <alignment vertical="center"/>
    </xf>
    <xf numFmtId="0" fontId="34" fillId="0" borderId="0" applyProtection="0">
      <alignment vertical="center"/>
    </xf>
    <xf numFmtId="0" fontId="49" fillId="10" borderId="9" applyNumberFormat="0" applyAlignment="0" applyProtection="0">
      <alignment vertical="center"/>
    </xf>
    <xf numFmtId="0" fontId="34" fillId="0" borderId="0" applyProtection="0"/>
    <xf numFmtId="189" fontId="23" fillId="0" borderId="0">
      <alignment vertical="center"/>
    </xf>
    <xf numFmtId="176" fontId="3" fillId="0" borderId="0" applyFont="0" applyFill="0" applyBorder="0" applyAlignment="0" applyProtection="0"/>
    <xf numFmtId="189" fontId="23" fillId="0" borderId="0"/>
    <xf numFmtId="2" fontId="34" fillId="0" borderId="0" applyProtection="0">
      <alignment vertical="center"/>
    </xf>
    <xf numFmtId="0" fontId="3" fillId="0" borderId="0">
      <alignment vertical="center"/>
    </xf>
    <xf numFmtId="0" fontId="3" fillId="0" borderId="0"/>
    <xf numFmtId="176" fontId="3" fillId="0" borderId="0" applyFont="0" applyFill="0" applyBorder="0" applyAlignment="0" applyProtection="0">
      <alignment vertical="center"/>
    </xf>
    <xf numFmtId="0" fontId="82" fillId="0" borderId="20" applyNumberFormat="0" applyAlignment="0" applyProtection="0">
      <alignment horizontal="left" vertical="center"/>
    </xf>
    <xf numFmtId="0" fontId="82" fillId="0" borderId="3">
      <alignment horizontal="left" vertical="center"/>
    </xf>
    <xf numFmtId="0" fontId="42" fillId="3" borderId="0" applyNumberFormat="0" applyBorder="0" applyAlignment="0" applyProtection="0">
      <alignment vertical="center"/>
    </xf>
    <xf numFmtId="0" fontId="44" fillId="0" borderId="0" applyNumberFormat="0" applyFill="0" applyBorder="0" applyAlignment="0" applyProtection="0">
      <alignment vertical="center"/>
    </xf>
    <xf numFmtId="0" fontId="82" fillId="0" borderId="3">
      <alignment horizontal="left" vertical="center"/>
    </xf>
    <xf numFmtId="0" fontId="78" fillId="0" borderId="0" applyProtection="0"/>
    <xf numFmtId="0" fontId="82" fillId="0" borderId="0" applyProtection="0">
      <alignment vertical="center"/>
    </xf>
    <xf numFmtId="0" fontId="82" fillId="0" borderId="0" applyProtection="0"/>
    <xf numFmtId="0" fontId="83" fillId="0" borderId="0">
      <alignment vertical="center"/>
    </xf>
    <xf numFmtId="0" fontId="3" fillId="0" borderId="0"/>
    <xf numFmtId="0" fontId="3" fillId="0" borderId="0" applyNumberFormat="0" applyFill="0" applyBorder="0" applyAlignment="0" applyProtection="0"/>
    <xf numFmtId="0" fontId="34" fillId="0" borderId="21" applyProtection="0">
      <alignment vertical="center"/>
    </xf>
    <xf numFmtId="0" fontId="34" fillId="0" borderId="21" applyProtection="0"/>
    <xf numFmtId="0" fontId="76" fillId="0" borderId="18" applyNumberFormat="0" applyFill="0" applyAlignment="0" applyProtection="0">
      <alignment vertical="center"/>
    </xf>
    <xf numFmtId="0" fontId="67" fillId="0" borderId="1">
      <alignment horizontal="distributed" vertical="center" wrapText="1"/>
    </xf>
    <xf numFmtId="9" fontId="3" fillId="0" borderId="0" applyFont="0" applyFill="0" applyBorder="0" applyAlignment="0" applyProtection="0">
      <alignment vertical="center"/>
    </xf>
    <xf numFmtId="0" fontId="41" fillId="0" borderId="0"/>
    <xf numFmtId="0" fontId="3" fillId="0" borderId="0"/>
    <xf numFmtId="0" fontId="56" fillId="20" borderId="10" applyNumberFormat="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alignment vertical="center"/>
    </xf>
    <xf numFmtId="0" fontId="40" fillId="4"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43" fontId="3" fillId="0" borderId="0" applyFont="0" applyFill="0" applyBorder="0" applyAlignment="0" applyProtection="0"/>
    <xf numFmtId="0" fontId="3" fillId="0" borderId="0"/>
    <xf numFmtId="9" fontId="3" fillId="0" borderId="0" applyFont="0" applyFill="0" applyBorder="0" applyAlignment="0" applyProtection="0"/>
    <xf numFmtId="180" fontId="67" fillId="0" borderId="1">
      <alignment vertical="center"/>
      <protection locked="0"/>
    </xf>
    <xf numFmtId="9" fontId="3" fillId="0" borderId="0" applyFont="0" applyFill="0" applyBorder="0" applyAlignment="0" applyProtection="0"/>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xf numFmtId="43"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43" fillId="0" borderId="7" applyNumberFormat="0" applyFill="0" applyAlignment="0" applyProtection="0">
      <alignment vertical="center"/>
    </xf>
    <xf numFmtId="9" fontId="3" fillId="0" borderId="0" applyFont="0" applyFill="0" applyBorder="0" applyAlignment="0" applyProtection="0"/>
    <xf numFmtId="0" fontId="3" fillId="0" borderId="0"/>
    <xf numFmtId="0" fontId="43" fillId="0" borderId="7" applyNumberFormat="0" applyFill="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44" fillId="0" borderId="0" applyNumberFormat="0" applyFill="0" applyBorder="0" applyAlignment="0" applyProtection="0">
      <alignment vertical="center"/>
    </xf>
    <xf numFmtId="0" fontId="38" fillId="3"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71" fillId="0" borderId="0" applyNumberFormat="0" applyFill="0" applyBorder="0" applyAlignment="0" applyProtection="0">
      <alignment vertical="center"/>
    </xf>
    <xf numFmtId="0" fontId="38" fillId="3"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43" fontId="3" fillId="0" borderId="0" applyFont="0" applyFill="0" applyBorder="0" applyAlignment="0" applyProtection="0"/>
    <xf numFmtId="0" fontId="3" fillId="0" borderId="0"/>
    <xf numFmtId="9" fontId="41"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41" fillId="0" borderId="0" applyFont="0" applyFill="0" applyBorder="0" applyAlignment="0" applyProtection="0">
      <alignment vertical="center"/>
    </xf>
    <xf numFmtId="43" fontId="3" fillId="0" borderId="0" applyFont="0" applyFill="0" applyBorder="0" applyAlignment="0" applyProtection="0">
      <alignment vertical="center"/>
    </xf>
    <xf numFmtId="0" fontId="3" fillId="0" borderId="0"/>
    <xf numFmtId="0" fontId="39" fillId="0" borderId="0"/>
    <xf numFmtId="9" fontId="3" fillId="0" borderId="0" applyFont="0" applyFill="0" applyBorder="0" applyAlignment="0" applyProtection="0">
      <alignment vertical="center"/>
    </xf>
    <xf numFmtId="0" fontId="48" fillId="0" borderId="0" applyNumberFormat="0" applyFill="0" applyBorder="0" applyAlignment="0" applyProtection="0">
      <alignment vertical="center"/>
    </xf>
    <xf numFmtId="0" fontId="38" fillId="3"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3" fillId="0" borderId="0" applyFont="0" applyFill="0" applyBorder="0" applyAlignment="0" applyProtection="0">
      <alignment vertical="center"/>
    </xf>
    <xf numFmtId="0" fontId="71" fillId="0" borderId="0" applyNumberForma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xf numFmtId="0" fontId="3" fillId="0" borderId="0"/>
    <xf numFmtId="9" fontId="3" fillId="0" borderId="0" applyFont="0" applyFill="0" applyBorder="0" applyAlignment="0" applyProtection="0">
      <alignment vertical="center"/>
    </xf>
    <xf numFmtId="0" fontId="3" fillId="0" borderId="0">
      <alignment vertical="center"/>
    </xf>
    <xf numFmtId="9" fontId="41" fillId="0" borderId="0" applyFont="0" applyFill="0" applyBorder="0" applyAlignment="0" applyProtection="0">
      <alignment vertical="center"/>
    </xf>
    <xf numFmtId="0" fontId="3" fillId="0" borderId="0"/>
    <xf numFmtId="9" fontId="41"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48" fillId="0" borderId="0" applyNumberFormat="0" applyFill="0" applyBorder="0" applyAlignment="0" applyProtection="0">
      <alignment vertical="center"/>
    </xf>
    <xf numFmtId="0" fontId="38" fillId="3"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60" fillId="0" borderId="11" applyNumberFormat="0" applyFill="0" applyAlignment="0" applyProtection="0">
      <alignment vertical="center"/>
    </xf>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60" fillId="0" borderId="11" applyNumberFormat="0" applyFill="0" applyAlignment="0" applyProtection="0">
      <alignment vertical="center"/>
    </xf>
    <xf numFmtId="0" fontId="3" fillId="0" borderId="0"/>
    <xf numFmtId="9" fontId="3" fillId="0" borderId="0" applyFont="0" applyFill="0" applyBorder="0" applyAlignment="0" applyProtection="0">
      <alignment vertical="center"/>
    </xf>
    <xf numFmtId="0" fontId="71" fillId="0" borderId="0" applyNumberForma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0" fontId="63" fillId="0" borderId="13" applyNumberFormat="0" applyFill="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3" fillId="0" borderId="0" applyFont="0" applyFill="0" applyBorder="0" applyAlignment="0" applyProtection="0">
      <alignment vertical="center"/>
    </xf>
    <xf numFmtId="9" fontId="41"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49" fillId="10" borderId="9" applyNumberFormat="0" applyAlignment="0" applyProtection="0">
      <alignment vertical="center"/>
    </xf>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64" fillId="0" borderId="14" applyNumberFormat="0" applyFill="0" applyAlignment="0" applyProtection="0">
      <alignment vertical="center"/>
    </xf>
    <xf numFmtId="0" fontId="49" fillId="15" borderId="9" applyNumberFormat="0" applyAlignment="0" applyProtection="0">
      <alignment vertical="center"/>
    </xf>
    <xf numFmtId="0" fontId="46" fillId="0" borderId="8" applyNumberFormat="0" applyFill="0" applyAlignment="0" applyProtection="0">
      <alignment vertical="center"/>
    </xf>
    <xf numFmtId="0" fontId="3" fillId="0" borderId="0"/>
    <xf numFmtId="0" fontId="49" fillId="15" borderId="9" applyNumberFormat="0" applyAlignment="0" applyProtection="0">
      <alignment vertical="center"/>
    </xf>
    <xf numFmtId="0" fontId="64" fillId="0" borderId="14" applyNumberFormat="0" applyFill="0" applyAlignment="0" applyProtection="0">
      <alignment vertical="center"/>
    </xf>
    <xf numFmtId="0" fontId="46" fillId="0" borderId="8" applyNumberFormat="0" applyFill="0" applyAlignment="0" applyProtection="0">
      <alignment vertical="center"/>
    </xf>
    <xf numFmtId="0" fontId="3" fillId="0" borderId="0"/>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49" fillId="10" borderId="9" applyNumberFormat="0" applyAlignment="0" applyProtection="0">
      <alignment vertical="center"/>
    </xf>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65" fillId="6" borderId="0" applyNumberFormat="0" applyBorder="0" applyAlignment="0" applyProtection="0">
      <alignment vertical="center"/>
    </xf>
    <xf numFmtId="0" fontId="46" fillId="0" borderId="8" applyNumberFormat="0" applyFill="0" applyAlignment="0" applyProtection="0">
      <alignment vertical="center"/>
    </xf>
    <xf numFmtId="0" fontId="3" fillId="0" borderId="0"/>
    <xf numFmtId="0" fontId="46" fillId="0" borderId="8" applyNumberFormat="0" applyFill="0" applyAlignment="0" applyProtection="0">
      <alignment vertical="center"/>
    </xf>
    <xf numFmtId="0" fontId="3" fillId="0" borderId="0"/>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3" fillId="0" borderId="0"/>
    <xf numFmtId="0" fontId="64" fillId="0" borderId="14" applyNumberFormat="0" applyFill="0" applyAlignment="0" applyProtection="0">
      <alignment vertical="center"/>
    </xf>
    <xf numFmtId="0" fontId="3" fillId="0" borderId="0"/>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6" fillId="0" borderId="0" applyNumberFormat="0" applyFill="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40" fillId="4" borderId="0" applyNumberFormat="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176" fontId="3" fillId="0" borderId="0" applyFont="0" applyFill="0" applyBorder="0" applyAlignment="0" applyProtection="0">
      <alignment vertical="center"/>
    </xf>
    <xf numFmtId="0" fontId="54" fillId="0" borderId="11" applyNumberFormat="0" applyFill="0" applyAlignment="0" applyProtection="0">
      <alignment vertical="center"/>
    </xf>
    <xf numFmtId="176" fontId="3" fillId="0" borderId="0" applyFont="0" applyFill="0" applyBorder="0" applyAlignment="0" applyProtection="0">
      <alignment vertical="center"/>
    </xf>
    <xf numFmtId="0" fontId="60" fillId="0" borderId="11" applyNumberFormat="0" applyFill="0" applyAlignment="0" applyProtection="0">
      <alignment vertical="center"/>
    </xf>
    <xf numFmtId="0" fontId="3" fillId="0" borderId="0"/>
    <xf numFmtId="176" fontId="3" fillId="0" borderId="0" applyFont="0" applyFill="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3" fillId="0" borderId="0"/>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3" fillId="0" borderId="0"/>
    <xf numFmtId="0" fontId="60" fillId="0" borderId="11" applyNumberFormat="0" applyFill="0" applyAlignment="0" applyProtection="0">
      <alignment vertical="center"/>
    </xf>
    <xf numFmtId="0" fontId="54" fillId="0" borderId="11" applyNumberFormat="0" applyFill="0" applyAlignment="0" applyProtection="0">
      <alignment vertical="center"/>
    </xf>
    <xf numFmtId="0" fontId="3" fillId="0" borderId="0"/>
    <xf numFmtId="0" fontId="54" fillId="0" borderId="11" applyNumberFormat="0" applyFill="0" applyAlignment="0" applyProtection="0">
      <alignment vertical="center"/>
    </xf>
    <xf numFmtId="0" fontId="54" fillId="0" borderId="11"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45" fillId="6" borderId="0" applyNumberFormat="0" applyBorder="0" applyAlignment="0" applyProtection="0">
      <alignment vertical="center"/>
    </xf>
    <xf numFmtId="0" fontId="63" fillId="0" borderId="13" applyNumberFormat="0" applyFill="0" applyAlignment="0" applyProtection="0">
      <alignment vertical="center"/>
    </xf>
    <xf numFmtId="0" fontId="87" fillId="0" borderId="0"/>
    <xf numFmtId="0" fontId="87" fillId="0" borderId="0"/>
    <xf numFmtId="0" fontId="45" fillId="6"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63" fillId="0" borderId="13" applyNumberFormat="0" applyFill="0" applyAlignment="0" applyProtection="0">
      <alignment vertical="center"/>
    </xf>
    <xf numFmtId="0" fontId="87" fillId="0" borderId="0"/>
    <xf numFmtId="0" fontId="87" fillId="0" borderId="0"/>
    <xf numFmtId="0" fontId="45" fillId="6"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63" fillId="0" borderId="13" applyNumberFormat="0" applyFill="0" applyAlignment="0" applyProtection="0">
      <alignment vertical="center"/>
    </xf>
    <xf numFmtId="0" fontId="45" fillId="6" borderId="0" applyNumberFormat="0" applyBorder="0" applyAlignment="0" applyProtection="0">
      <alignment vertical="center"/>
    </xf>
    <xf numFmtId="0" fontId="76" fillId="0" borderId="18" applyNumberFormat="0" applyFill="0" applyAlignment="0" applyProtection="0">
      <alignment vertical="center"/>
    </xf>
    <xf numFmtId="0" fontId="45" fillId="6" borderId="0" applyNumberFormat="0" applyBorder="0" applyAlignment="0" applyProtection="0">
      <alignment vertical="center"/>
    </xf>
    <xf numFmtId="0" fontId="63" fillId="0" borderId="13" applyNumberFormat="0" applyFill="0" applyAlignment="0" applyProtection="0">
      <alignment vertical="center"/>
    </xf>
    <xf numFmtId="0" fontId="76" fillId="0" borderId="18" applyNumberFormat="0" applyFill="0" applyAlignment="0" applyProtection="0">
      <alignment vertical="center"/>
    </xf>
    <xf numFmtId="0" fontId="45" fillId="6" borderId="0" applyNumberFormat="0" applyBorder="0" applyAlignment="0" applyProtection="0">
      <alignment vertical="center"/>
    </xf>
    <xf numFmtId="0" fontId="76" fillId="0" borderId="18" applyNumberFormat="0" applyFill="0" applyAlignment="0" applyProtection="0">
      <alignment vertical="center"/>
    </xf>
    <xf numFmtId="0" fontId="45" fillId="6" borderId="0" applyNumberFormat="0" applyBorder="0" applyAlignment="0" applyProtection="0">
      <alignment vertical="center"/>
    </xf>
    <xf numFmtId="0" fontId="76" fillId="0" borderId="18" applyNumberFormat="0" applyFill="0" applyAlignment="0" applyProtection="0">
      <alignment vertical="center"/>
    </xf>
    <xf numFmtId="0" fontId="45" fillId="6" borderId="0" applyNumberFormat="0" applyBorder="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194" fontId="3" fillId="0" borderId="0" applyFont="0" applyFill="0" applyBorder="0" applyAlignment="0" applyProtection="0">
      <alignment vertical="center"/>
    </xf>
    <xf numFmtId="0" fontId="76" fillId="0" borderId="18" applyNumberFormat="0" applyFill="0" applyAlignment="0" applyProtection="0">
      <alignment vertical="center"/>
    </xf>
    <xf numFmtId="0" fontId="3" fillId="0" borderId="0"/>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77" fillId="0" borderId="2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5" fillId="6" borderId="0" applyNumberFormat="0" applyBorder="0" applyAlignment="0" applyProtection="0">
      <alignment vertical="center"/>
    </xf>
    <xf numFmtId="0" fontId="63" fillId="0" borderId="0" applyNumberFormat="0" applyFill="0" applyBorder="0" applyAlignment="0" applyProtection="0">
      <alignment vertical="center"/>
    </xf>
    <xf numFmtId="0" fontId="3"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0" borderId="0">
      <alignment vertical="center"/>
    </xf>
    <xf numFmtId="0" fontId="44" fillId="0" borderId="0" applyNumberFormat="0" applyFill="0" applyBorder="0" applyAlignment="0" applyProtection="0">
      <alignment vertical="center"/>
    </xf>
    <xf numFmtId="0" fontId="3" fillId="0" borderId="0">
      <alignment vertical="center"/>
    </xf>
    <xf numFmtId="0" fontId="71" fillId="0" borderId="0" applyNumberFormat="0" applyFill="0" applyBorder="0" applyAlignment="0" applyProtection="0">
      <alignment vertical="center"/>
    </xf>
    <xf numFmtId="0" fontId="3"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 fillId="0" borderId="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 fillId="0" borderId="0">
      <alignment vertical="center"/>
    </xf>
    <xf numFmtId="0" fontId="71" fillId="0" borderId="0" applyNumberFormat="0" applyFill="0" applyBorder="0" applyAlignment="0" applyProtection="0">
      <alignment vertical="center"/>
    </xf>
    <xf numFmtId="0" fontId="3" fillId="0" borderId="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9" fillId="0" borderId="12" applyNumberFormat="0" applyFill="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7" fillId="0" borderId="1">
      <alignment horizontal="distributed" vertical="center" wrapText="1"/>
    </xf>
    <xf numFmtId="0" fontId="47" fillId="0" borderId="0" applyNumberFormat="0" applyFill="0" applyBorder="0" applyAlignment="0" applyProtection="0">
      <alignment vertical="top"/>
      <protection locked="0"/>
    </xf>
    <xf numFmtId="0" fontId="67" fillId="0" borderId="1">
      <alignment horizontal="distributed" vertical="center" wrapText="1"/>
    </xf>
    <xf numFmtId="0" fontId="67" fillId="0" borderId="1">
      <alignment horizontal="distributed" vertical="center" wrapText="1"/>
    </xf>
    <xf numFmtId="0" fontId="67" fillId="0" borderId="1">
      <alignment horizontal="distributed" vertical="center" wrapText="1"/>
    </xf>
    <xf numFmtId="0" fontId="67" fillId="0" borderId="1">
      <alignment horizontal="distributed" vertical="center" wrapText="1"/>
    </xf>
    <xf numFmtId="0" fontId="67" fillId="0" borderId="1">
      <alignment horizontal="distributed" vertical="center" wrapText="1"/>
    </xf>
    <xf numFmtId="0" fontId="67" fillId="0" borderId="1">
      <alignment horizontal="distributed" vertical="center" wrapText="1"/>
    </xf>
    <xf numFmtId="0" fontId="67" fillId="0" borderId="1">
      <alignment horizontal="distributed" vertical="center" wrapText="1"/>
    </xf>
    <xf numFmtId="0" fontId="67" fillId="0" borderId="1">
      <alignment horizontal="distributed" vertical="center" wrapText="1"/>
    </xf>
    <xf numFmtId="0" fontId="67" fillId="0" borderId="1">
      <alignment horizontal="distributed" vertical="center" wrapText="1"/>
    </xf>
    <xf numFmtId="0" fontId="67" fillId="0" borderId="1">
      <alignment horizontal="distributed" vertical="center" wrapText="1"/>
    </xf>
    <xf numFmtId="0" fontId="40" fillId="4" borderId="0" applyNumberFormat="0" applyBorder="0" applyAlignment="0" applyProtection="0">
      <alignment vertical="center"/>
    </xf>
    <xf numFmtId="0" fontId="61" fillId="0" borderId="0" applyNumberFormat="0" applyFill="0" applyBorder="0" applyAlignment="0" applyProtection="0">
      <alignment vertical="center"/>
    </xf>
    <xf numFmtId="0" fontId="40" fillId="4" borderId="0" applyNumberFormat="0" applyBorder="0" applyAlignment="0" applyProtection="0">
      <alignment vertical="center"/>
    </xf>
    <xf numFmtId="0" fontId="61" fillId="0" borderId="0" applyNumberFormat="0" applyFill="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61" fillId="0" borderId="0" applyNumberFormat="0" applyFill="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1" fillId="0" borderId="0">
      <alignment vertical="center"/>
    </xf>
    <xf numFmtId="0" fontId="41" fillId="0" borderId="0">
      <alignment vertical="center"/>
    </xf>
    <xf numFmtId="0" fontId="39" fillId="0" borderId="0"/>
    <xf numFmtId="0" fontId="41" fillId="0" borderId="0"/>
    <xf numFmtId="0" fontId="39" fillId="0" borderId="0"/>
    <xf numFmtId="0" fontId="42" fillId="23" borderId="0" applyNumberFormat="0" applyBorder="0" applyAlignment="0" applyProtection="0">
      <alignment vertical="center"/>
    </xf>
    <xf numFmtId="0" fontId="39" fillId="0" borderId="0"/>
    <xf numFmtId="0" fontId="39" fillId="0" borderId="0"/>
    <xf numFmtId="0" fontId="39" fillId="0" borderId="0"/>
    <xf numFmtId="0" fontId="41" fillId="0" borderId="0">
      <alignment vertical="center"/>
    </xf>
    <xf numFmtId="176" fontId="3" fillId="0" borderId="0" applyFont="0" applyFill="0" applyBorder="0" applyAlignment="0" applyProtection="0">
      <alignment vertical="center"/>
    </xf>
    <xf numFmtId="0" fontId="39" fillId="0" borderId="0"/>
    <xf numFmtId="176" fontId="3" fillId="0" borderId="0" applyFont="0" applyFill="0" applyBorder="0" applyAlignment="0" applyProtection="0"/>
    <xf numFmtId="0" fontId="70" fillId="0" borderId="0"/>
    <xf numFmtId="0" fontId="43" fillId="0" borderId="7" applyNumberFormat="0" applyFill="0" applyAlignment="0" applyProtection="0">
      <alignment vertical="center"/>
    </xf>
    <xf numFmtId="176" fontId="3" fillId="0" borderId="0" applyFont="0" applyFill="0" applyBorder="0" applyAlignment="0" applyProtection="0">
      <alignment vertical="center"/>
    </xf>
    <xf numFmtId="0" fontId="39" fillId="0" borderId="0"/>
    <xf numFmtId="176" fontId="3" fillId="0" borderId="0" applyFont="0" applyFill="0" applyBorder="0" applyAlignment="0" applyProtection="0">
      <alignment vertical="center"/>
    </xf>
    <xf numFmtId="0" fontId="62" fillId="0" borderId="0" applyNumberFormat="0" applyFill="0" applyBorder="0" applyAlignment="0" applyProtection="0">
      <alignment vertical="center"/>
    </xf>
    <xf numFmtId="0" fontId="41" fillId="0" borderId="0"/>
    <xf numFmtId="0" fontId="3" fillId="0" borderId="0"/>
    <xf numFmtId="0" fontId="50" fillId="0" borderId="0">
      <alignment vertical="center"/>
    </xf>
    <xf numFmtId="0" fontId="50" fillId="0" borderId="0"/>
    <xf numFmtId="0" fontId="50" fillId="0" borderId="0"/>
    <xf numFmtId="176" fontId="3" fillId="0" borderId="0" applyFont="0" applyFill="0" applyBorder="0" applyAlignment="0" applyProtection="0"/>
    <xf numFmtId="0" fontId="41" fillId="0" borderId="0"/>
    <xf numFmtId="0" fontId="41" fillId="0" borderId="0">
      <alignment vertical="center"/>
    </xf>
    <xf numFmtId="0" fontId="45" fillId="6" borderId="0" applyNumberFormat="0" applyBorder="0" applyAlignment="0" applyProtection="0">
      <alignment vertical="center"/>
    </xf>
    <xf numFmtId="0" fontId="3" fillId="0" borderId="0"/>
    <xf numFmtId="0" fontId="3" fillId="0" borderId="0"/>
    <xf numFmtId="0" fontId="87" fillId="0" borderId="0"/>
    <xf numFmtId="0" fontId="87" fillId="0" borderId="0"/>
    <xf numFmtId="0" fontId="56" fillId="20" borderId="10" applyNumberFormat="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9" fillId="0" borderId="0"/>
    <xf numFmtId="0" fontId="39" fillId="0" borderId="0"/>
    <xf numFmtId="0" fontId="41" fillId="0" borderId="0"/>
    <xf numFmtId="0" fontId="3" fillId="0" borderId="0">
      <alignment vertical="center"/>
    </xf>
    <xf numFmtId="0" fontId="3" fillId="0" borderId="0"/>
    <xf numFmtId="176" fontId="3" fillId="0" borderId="0" applyFont="0" applyFill="0" applyBorder="0" applyAlignment="0" applyProtection="0"/>
    <xf numFmtId="0" fontId="3" fillId="0" borderId="0"/>
    <xf numFmtId="0" fontId="3" fillId="0" borderId="0">
      <alignment vertical="center"/>
    </xf>
    <xf numFmtId="0" fontId="45" fillId="6" borderId="0" applyNumberFormat="0" applyBorder="0" applyAlignment="0" applyProtection="0">
      <alignment vertical="center"/>
    </xf>
    <xf numFmtId="0" fontId="3" fillId="0" borderId="0"/>
    <xf numFmtId="0" fontId="3" fillId="0" borderId="0"/>
    <xf numFmtId="176" fontId="3" fillId="0" borderId="0" applyFont="0" applyFill="0" applyBorder="0" applyAlignment="0" applyProtection="0"/>
    <xf numFmtId="0" fontId="3" fillId="0" borderId="0"/>
    <xf numFmtId="0" fontId="41" fillId="0" borderId="0">
      <alignment vertical="center"/>
    </xf>
    <xf numFmtId="0" fontId="39" fillId="0" borderId="0"/>
    <xf numFmtId="0" fontId="41" fillId="0" borderId="0">
      <alignment vertical="center"/>
    </xf>
    <xf numFmtId="0" fontId="39" fillId="0" borderId="0"/>
    <xf numFmtId="0" fontId="3" fillId="0" borderId="0">
      <alignment vertical="center"/>
    </xf>
    <xf numFmtId="17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9"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41" fillId="0" borderId="0">
      <alignment vertical="center"/>
    </xf>
    <xf numFmtId="0" fontId="3" fillId="0" borderId="0"/>
    <xf numFmtId="0" fontId="3" fillId="0" borderId="0">
      <alignment vertical="center"/>
    </xf>
    <xf numFmtId="176" fontId="3" fillId="0" borderId="0" applyFont="0" applyFill="0" applyBorder="0" applyAlignment="0" applyProtection="0"/>
    <xf numFmtId="0" fontId="3" fillId="0" borderId="0"/>
    <xf numFmtId="0" fontId="3" fillId="0" borderId="0">
      <alignment vertical="center"/>
    </xf>
    <xf numFmtId="0" fontId="3" fillId="0" borderId="0">
      <alignment vertical="center"/>
    </xf>
    <xf numFmtId="0" fontId="68" fillId="10" borderId="15" applyNumberFormat="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9"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176" fontId="3" fillId="0" borderId="0" applyFont="0" applyFill="0" applyBorder="0" applyAlignment="0" applyProtection="0"/>
    <xf numFmtId="0" fontId="3" fillId="0" borderId="0"/>
    <xf numFmtId="0" fontId="3" fillId="0" borderId="0">
      <alignment vertical="center"/>
    </xf>
    <xf numFmtId="176" fontId="3" fillId="0" borderId="0" applyFont="0" applyFill="0" applyBorder="0" applyAlignment="0" applyProtection="0"/>
    <xf numFmtId="0" fontId="3" fillId="0" borderId="0"/>
    <xf numFmtId="0" fontId="68" fillId="10" borderId="15" applyNumberFormat="0" applyAlignment="0" applyProtection="0">
      <alignment vertical="center"/>
    </xf>
    <xf numFmtId="0" fontId="3" fillId="0" borderId="0"/>
    <xf numFmtId="0" fontId="3" fillId="0" borderId="0">
      <alignment vertical="center"/>
    </xf>
    <xf numFmtId="176" fontId="3" fillId="0" borderId="0" applyFont="0" applyFill="0" applyBorder="0" applyAlignment="0" applyProtection="0"/>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xf numFmtId="0" fontId="3" fillId="0" borderId="0"/>
    <xf numFmtId="176" fontId="3" fillId="0" borderId="0" applyFont="0" applyFill="0" applyBorder="0" applyAlignment="0" applyProtection="0">
      <alignment vertical="center"/>
    </xf>
    <xf numFmtId="0" fontId="3" fillId="0" borderId="0"/>
    <xf numFmtId="0" fontId="68" fillId="15" borderId="15" applyNumberFormat="0" applyAlignment="0" applyProtection="0">
      <alignment vertical="center"/>
    </xf>
    <xf numFmtId="0" fontId="3" fillId="0" borderId="0"/>
    <xf numFmtId="0" fontId="3" fillId="0" borderId="0"/>
    <xf numFmtId="0" fontId="41"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39" fillId="0" borderId="0"/>
    <xf numFmtId="0" fontId="3" fillId="0" borderId="0">
      <alignment vertical="center"/>
    </xf>
    <xf numFmtId="0" fontId="3" fillId="0" borderId="0"/>
    <xf numFmtId="0" fontId="3" fillId="0" borderId="0"/>
    <xf numFmtId="0" fontId="3" fillId="0" borderId="0"/>
    <xf numFmtId="17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43" fillId="0" borderId="7" applyNumberFormat="0" applyFill="0" applyAlignment="0" applyProtection="0">
      <alignment vertical="center"/>
    </xf>
    <xf numFmtId="0" fontId="3" fillId="0" borderId="0"/>
    <xf numFmtId="0" fontId="3" fillId="0" borderId="0"/>
    <xf numFmtId="0" fontId="3" fillId="0" borderId="0">
      <alignment vertical="center"/>
    </xf>
    <xf numFmtId="0" fontId="41"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41"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39"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1" fillId="0" borderId="0"/>
    <xf numFmtId="0" fontId="3" fillId="0" borderId="0"/>
    <xf numFmtId="0" fontId="87"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41" fillId="0" borderId="0"/>
    <xf numFmtId="0" fontId="3" fillId="0" borderId="0"/>
    <xf numFmtId="0" fontId="3" fillId="0" borderId="0">
      <alignment vertical="center"/>
    </xf>
    <xf numFmtId="0" fontId="3" fillId="0" borderId="0"/>
    <xf numFmtId="0" fontId="68" fillId="10" borderId="15" applyNumberFormat="0" applyAlignment="0" applyProtection="0">
      <alignment vertical="center"/>
    </xf>
    <xf numFmtId="0" fontId="3" fillId="0" borderId="0"/>
    <xf numFmtId="0" fontId="3" fillId="0" borderId="0"/>
    <xf numFmtId="0" fontId="41"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180" fontId="67" fillId="0" borderId="1">
      <alignment vertical="center"/>
      <protection locked="0"/>
    </xf>
    <xf numFmtId="0" fontId="41" fillId="0" borderId="0"/>
    <xf numFmtId="0" fontId="56" fillId="20" borderId="10" applyNumberFormat="0" applyAlignment="0" applyProtection="0">
      <alignment vertical="center"/>
    </xf>
    <xf numFmtId="0" fontId="3" fillId="0" borderId="0"/>
    <xf numFmtId="0" fontId="56" fillId="20" borderId="10" applyNumberFormat="0" applyAlignment="0" applyProtection="0">
      <alignment vertical="center"/>
    </xf>
    <xf numFmtId="0" fontId="39" fillId="0" borderId="0"/>
    <xf numFmtId="0" fontId="3" fillId="0" borderId="0"/>
    <xf numFmtId="0" fontId="41" fillId="0" borderId="0"/>
    <xf numFmtId="0" fontId="3" fillId="0" borderId="0"/>
    <xf numFmtId="0" fontId="3" fillId="0" borderId="0">
      <alignment vertical="center"/>
    </xf>
    <xf numFmtId="0" fontId="3" fillId="0" borderId="0">
      <alignment vertical="center"/>
    </xf>
    <xf numFmtId="0" fontId="39" fillId="0" borderId="0"/>
    <xf numFmtId="0" fontId="39" fillId="0" borderId="0"/>
    <xf numFmtId="176" fontId="3" fillId="0" borderId="0" applyFont="0" applyFill="0" applyBorder="0" applyAlignment="0" applyProtection="0"/>
    <xf numFmtId="0" fontId="3" fillId="0" borderId="0">
      <alignment vertical="center"/>
    </xf>
    <xf numFmtId="0" fontId="3" fillId="0" borderId="0"/>
    <xf numFmtId="0" fontId="52" fillId="8" borderId="9" applyNumberFormat="0" applyAlignment="0" applyProtection="0">
      <alignment vertical="center"/>
    </xf>
    <xf numFmtId="0" fontId="3" fillId="0" borderId="0">
      <alignment vertical="center"/>
    </xf>
    <xf numFmtId="0" fontId="52" fillId="8" borderId="9" applyNumberFormat="0" applyAlignment="0" applyProtection="0">
      <alignment vertical="center"/>
    </xf>
    <xf numFmtId="0" fontId="39"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87" fillId="0" borderId="0"/>
    <xf numFmtId="0" fontId="3" fillId="0" borderId="0">
      <alignment vertical="center"/>
    </xf>
    <xf numFmtId="0" fontId="3" fillId="0" borderId="0"/>
    <xf numFmtId="0" fontId="74" fillId="0" borderId="0"/>
    <xf numFmtId="0" fontId="3" fillId="0" borderId="0">
      <alignment vertical="center"/>
    </xf>
    <xf numFmtId="0" fontId="3" fillId="0" borderId="0"/>
    <xf numFmtId="0" fontId="3" fillId="0" borderId="0"/>
    <xf numFmtId="0" fontId="3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5" fillId="6" borderId="0" applyNumberFormat="0" applyBorder="0" applyAlignment="0" applyProtection="0">
      <alignment vertical="center"/>
    </xf>
    <xf numFmtId="0" fontId="39" fillId="0" borderId="0">
      <alignment vertical="center"/>
    </xf>
    <xf numFmtId="0" fontId="43" fillId="0" borderId="7" applyNumberFormat="0" applyFill="0" applyAlignment="0" applyProtection="0">
      <alignment vertical="center"/>
    </xf>
    <xf numFmtId="176" fontId="3" fillId="0" borderId="0" applyFont="0" applyFill="0" applyBorder="0" applyAlignment="0" applyProtection="0">
      <alignment vertical="center"/>
    </xf>
    <xf numFmtId="0" fontId="39" fillId="0" borderId="0">
      <alignment vertical="center"/>
    </xf>
    <xf numFmtId="176" fontId="3" fillId="0" borderId="0" applyFont="0" applyFill="0" applyBorder="0" applyAlignment="0" applyProtection="0"/>
    <xf numFmtId="0" fontId="41" fillId="0" borderId="0"/>
    <xf numFmtId="0" fontId="45" fillId="6" borderId="0" applyNumberFormat="0" applyBorder="0" applyAlignment="0" applyProtection="0">
      <alignment vertical="center"/>
    </xf>
    <xf numFmtId="0" fontId="41" fillId="0" borderId="0">
      <alignment vertical="center"/>
    </xf>
    <xf numFmtId="0" fontId="41" fillId="0" borderId="0">
      <alignment vertical="center"/>
    </xf>
    <xf numFmtId="0" fontId="39" fillId="0" borderId="0">
      <alignment vertical="center"/>
    </xf>
    <xf numFmtId="0" fontId="39" fillId="0" borderId="0"/>
    <xf numFmtId="176" fontId="3" fillId="0" borderId="0" applyFont="0" applyFill="0" applyBorder="0" applyAlignment="0" applyProtection="0"/>
    <xf numFmtId="0" fontId="39" fillId="0" borderId="0">
      <alignment vertical="center"/>
    </xf>
    <xf numFmtId="0" fontId="41" fillId="0" borderId="0">
      <alignment vertical="center"/>
    </xf>
    <xf numFmtId="0" fontId="39" fillId="0" borderId="0">
      <alignment vertical="center"/>
    </xf>
    <xf numFmtId="0" fontId="3" fillId="0" borderId="0"/>
    <xf numFmtId="176" fontId="3" fillId="0" borderId="0" applyFont="0" applyFill="0" applyBorder="0" applyAlignment="0" applyProtection="0"/>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39" fillId="0" borderId="0">
      <alignment vertical="center"/>
    </xf>
    <xf numFmtId="176" fontId="3" fillId="0" borderId="0" applyFont="0" applyFill="0" applyBorder="0" applyAlignment="0" applyProtection="0"/>
    <xf numFmtId="0" fontId="41" fillId="0" borderId="0">
      <alignment vertical="center"/>
    </xf>
    <xf numFmtId="0" fontId="45" fillId="6" borderId="0" applyNumberFormat="0" applyBorder="0" applyAlignment="0" applyProtection="0">
      <alignment vertical="center"/>
    </xf>
    <xf numFmtId="0" fontId="39" fillId="0" borderId="0">
      <alignment vertical="center"/>
    </xf>
    <xf numFmtId="0" fontId="39" fillId="0" borderId="0">
      <alignment vertical="center"/>
    </xf>
    <xf numFmtId="0" fontId="3" fillId="0" borderId="0"/>
    <xf numFmtId="0" fontId="39" fillId="0" borderId="0">
      <alignment vertical="center"/>
    </xf>
    <xf numFmtId="0" fontId="74" fillId="0" borderId="0">
      <alignment vertical="center"/>
    </xf>
    <xf numFmtId="0" fontId="39" fillId="0" borderId="0"/>
    <xf numFmtId="0" fontId="3" fillId="0" borderId="0"/>
    <xf numFmtId="0" fontId="3" fillId="0" borderId="0">
      <alignment vertical="center"/>
    </xf>
    <xf numFmtId="0" fontId="3" fillId="0" borderId="0">
      <alignment vertical="center"/>
    </xf>
    <xf numFmtId="0" fontId="3" fillId="0" borderId="0">
      <alignment vertical="center"/>
    </xf>
    <xf numFmtId="0" fontId="41" fillId="0" borderId="0"/>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xf numFmtId="0" fontId="3" fillId="0" borderId="0">
      <alignment vertical="center"/>
    </xf>
    <xf numFmtId="0" fontId="41" fillId="0" borderId="0"/>
    <xf numFmtId="0" fontId="74" fillId="0" borderId="0">
      <alignment vertical="center"/>
    </xf>
    <xf numFmtId="0" fontId="3" fillId="0" borderId="0"/>
    <xf numFmtId="0" fontId="3" fillId="0" borderId="0">
      <alignment vertical="center"/>
    </xf>
    <xf numFmtId="0" fontId="62" fillId="0" borderId="0" applyNumberFormat="0" applyFill="0" applyBorder="0" applyAlignment="0" applyProtection="0">
      <alignment vertical="center"/>
    </xf>
    <xf numFmtId="197" fontId="3" fillId="0" borderId="0" applyFont="0" applyFill="0" applyBorder="0" applyAlignment="0" applyProtection="0">
      <alignment vertical="center"/>
    </xf>
    <xf numFmtId="0" fontId="3" fillId="0" borderId="0">
      <alignment vertical="center"/>
    </xf>
    <xf numFmtId="0" fontId="62" fillId="0" borderId="0" applyNumberFormat="0" applyFill="0" applyBorder="0" applyAlignment="0" applyProtection="0">
      <alignment vertical="center"/>
    </xf>
    <xf numFmtId="0" fontId="3" fillId="0" borderId="0"/>
    <xf numFmtId="0" fontId="62" fillId="0" borderId="0" applyNumberFormat="0" applyFill="0" applyBorder="0" applyAlignment="0" applyProtection="0">
      <alignment vertical="center"/>
    </xf>
    <xf numFmtId="0" fontId="3" fillId="0" borderId="0"/>
    <xf numFmtId="0" fontId="62" fillId="0" borderId="0" applyNumberFormat="0" applyFill="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xf numFmtId="0" fontId="74" fillId="0" borderId="0">
      <alignment vertical="center"/>
    </xf>
    <xf numFmtId="0" fontId="3" fillId="0" borderId="0">
      <alignment vertical="center"/>
    </xf>
    <xf numFmtId="0" fontId="3" fillId="0" borderId="0">
      <alignment vertical="center"/>
    </xf>
    <xf numFmtId="0" fontId="39"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74" fillId="0" borderId="0"/>
    <xf numFmtId="0" fontId="3" fillId="0" borderId="0"/>
    <xf numFmtId="0" fontId="74" fillId="0" borderId="0"/>
    <xf numFmtId="0" fontId="3" fillId="0" borderId="0"/>
    <xf numFmtId="0" fontId="3" fillId="0" borderId="0">
      <alignment vertical="center"/>
    </xf>
    <xf numFmtId="0" fontId="74" fillId="0" borderId="0">
      <alignment vertical="center"/>
    </xf>
    <xf numFmtId="0" fontId="41" fillId="0" borderId="0">
      <alignment vertical="center"/>
    </xf>
    <xf numFmtId="0" fontId="41" fillId="0" borderId="0">
      <alignment vertical="center"/>
    </xf>
    <xf numFmtId="0" fontId="3" fillId="0" borderId="0">
      <alignment vertical="center"/>
    </xf>
    <xf numFmtId="0" fontId="3" fillId="0" borderId="0">
      <alignment vertical="center"/>
    </xf>
    <xf numFmtId="0" fontId="3" fillId="0" borderId="0">
      <alignment vertical="center"/>
    </xf>
    <xf numFmtId="0" fontId="58"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53" fillId="20" borderId="10" applyNumberFormat="0" applyAlignment="0" applyProtection="0">
      <alignment vertical="center"/>
    </xf>
    <xf numFmtId="0" fontId="3" fillId="0" borderId="0"/>
    <xf numFmtId="0" fontId="42" fillId="3" borderId="0" applyNumberFormat="0" applyBorder="0" applyAlignment="0" applyProtection="0">
      <alignment vertical="center"/>
    </xf>
    <xf numFmtId="0" fontId="53" fillId="20" borderId="10" applyNumberFormat="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41" fillId="0" borderId="0">
      <alignment vertical="center"/>
    </xf>
    <xf numFmtId="0" fontId="39" fillId="0" borderId="0">
      <alignment vertical="center"/>
    </xf>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41" fillId="0" borderId="0">
      <alignment vertical="center"/>
    </xf>
    <xf numFmtId="0" fontId="39" fillId="0" borderId="0">
      <alignment vertical="center"/>
    </xf>
    <xf numFmtId="0" fontId="3" fillId="0" borderId="0"/>
    <xf numFmtId="176" fontId="3" fillId="0" borderId="0" applyFont="0" applyFill="0" applyBorder="0" applyAlignment="0" applyProtection="0"/>
    <xf numFmtId="0" fontId="3" fillId="0" borderId="0"/>
    <xf numFmtId="0" fontId="3" fillId="0" borderId="0"/>
    <xf numFmtId="0" fontId="3" fillId="0" borderId="0">
      <alignment vertical="center"/>
    </xf>
    <xf numFmtId="0" fontId="3" fillId="0" borderId="0"/>
    <xf numFmtId="0" fontId="3" fillId="0" borderId="0">
      <alignment vertical="center"/>
    </xf>
    <xf numFmtId="176"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45" fillId="6" borderId="0" applyNumberFormat="0" applyBorder="0" applyAlignment="0" applyProtection="0">
      <alignment vertical="center"/>
    </xf>
    <xf numFmtId="43" fontId="3" fillId="0" borderId="0" applyFont="0" applyFill="0" applyBorder="0" applyAlignment="0" applyProtection="0"/>
    <xf numFmtId="0" fontId="39" fillId="0" borderId="0">
      <alignment vertical="center"/>
    </xf>
    <xf numFmtId="0" fontId="3" fillId="0" borderId="0"/>
    <xf numFmtId="0" fontId="87" fillId="0" borderId="0"/>
    <xf numFmtId="0" fontId="69" fillId="0" borderId="0" applyNumberFormat="0" applyFill="0" applyBorder="0" applyAlignment="0" applyProtection="0">
      <alignment vertical="top"/>
      <protection locked="0"/>
    </xf>
    <xf numFmtId="0" fontId="3" fillId="0" borderId="0"/>
    <xf numFmtId="0" fontId="87" fillId="0" borderId="0"/>
    <xf numFmtId="0" fontId="69" fillId="0" borderId="0" applyNumberFormat="0" applyFill="0" applyBorder="0" applyAlignment="0" applyProtection="0">
      <alignment vertical="top"/>
      <protection locked="0"/>
    </xf>
    <xf numFmtId="0" fontId="87" fillId="0" borderId="0"/>
    <xf numFmtId="0" fontId="87" fillId="0" borderId="0"/>
    <xf numFmtId="0" fontId="45" fillId="6"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1" fillId="0" borderId="0"/>
    <xf numFmtId="0" fontId="3" fillId="0" borderId="0">
      <alignment vertical="center"/>
    </xf>
    <xf numFmtId="0" fontId="4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7" fillId="0" borderId="0"/>
    <xf numFmtId="0" fontId="3" fillId="0" borderId="0">
      <alignment vertical="center"/>
    </xf>
    <xf numFmtId="0" fontId="3" fillId="0" borderId="0">
      <alignment vertical="center"/>
    </xf>
    <xf numFmtId="0" fontId="59" fillId="0" borderId="12" applyNumberFormat="0" applyFill="0" applyAlignment="0" applyProtection="0">
      <alignment vertical="center"/>
    </xf>
    <xf numFmtId="0" fontId="3" fillId="0" borderId="0"/>
    <xf numFmtId="0" fontId="3" fillId="0" borderId="0"/>
    <xf numFmtId="176" fontId="3" fillId="0" borderId="0" applyFont="0" applyFill="0" applyBorder="0" applyAlignment="0" applyProtection="0"/>
    <xf numFmtId="0" fontId="41" fillId="0" borderId="0"/>
    <xf numFmtId="176" fontId="3" fillId="0" borderId="0" applyFont="0" applyFill="0" applyBorder="0" applyAlignment="0" applyProtection="0"/>
    <xf numFmtId="0" fontId="3" fillId="0" borderId="0"/>
    <xf numFmtId="0" fontId="3" fillId="0" borderId="0">
      <alignment vertical="center"/>
    </xf>
    <xf numFmtId="0" fontId="3" fillId="0" borderId="0"/>
    <xf numFmtId="0" fontId="49" fillId="10" borderId="9" applyNumberFormat="0" applyAlignment="0" applyProtection="0">
      <alignment vertical="center"/>
    </xf>
    <xf numFmtId="0" fontId="3" fillId="0" borderId="0">
      <alignment vertical="center"/>
    </xf>
    <xf numFmtId="0" fontId="58" fillId="0" borderId="0"/>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0" fontId="45" fillId="6"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176" fontId="3" fillId="0" borderId="0" applyFont="0" applyFill="0" applyBorder="0" applyAlignment="0" applyProtection="0"/>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176" fontId="3" fillId="0" borderId="0" applyFont="0" applyFill="0" applyBorder="0" applyAlignment="0" applyProtection="0">
      <alignment vertical="center"/>
    </xf>
    <xf numFmtId="0" fontId="43" fillId="0" borderId="17" applyNumberFormat="0" applyFill="0" applyAlignment="0" applyProtection="0">
      <alignment vertical="center"/>
    </xf>
    <xf numFmtId="176" fontId="3" fillId="0" borderId="0" applyFont="0" applyFill="0" applyBorder="0" applyAlignment="0" applyProtection="0">
      <alignment vertical="center"/>
    </xf>
    <xf numFmtId="0" fontId="62" fillId="0" borderId="0" applyNumberFormat="0" applyFill="0" applyBorder="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62" fillId="0" borderId="0" applyNumberFormat="0" applyFill="0" applyBorder="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alignment vertical="center"/>
    </xf>
    <xf numFmtId="0" fontId="59" fillId="0" borderId="12" applyNumberFormat="0" applyFill="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0" fontId="49" fillId="15" borderId="9" applyNumberFormat="0" applyAlignment="0" applyProtection="0">
      <alignment vertical="center"/>
    </xf>
    <xf numFmtId="176" fontId="3" fillId="0" borderId="0" applyFont="0" applyFill="0" applyBorder="0" applyAlignment="0" applyProtection="0"/>
    <xf numFmtId="0" fontId="53" fillId="20" borderId="10" applyNumberFormat="0" applyAlignment="0" applyProtection="0">
      <alignment vertical="center"/>
    </xf>
    <xf numFmtId="176" fontId="3" fillId="0" borderId="0" applyFont="0" applyFill="0" applyBorder="0" applyAlignment="0" applyProtection="0">
      <alignment vertical="center"/>
    </xf>
    <xf numFmtId="0" fontId="52" fillId="8" borderId="9" applyNumberFormat="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0" fontId="52" fillId="8" borderId="9" applyNumberFormat="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0" fontId="3" fillId="25" borderId="16" applyNumberFormat="0" applyFont="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xf numFmtId="0" fontId="49" fillId="15"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5" borderId="9" applyNumberFormat="0" applyAlignment="0" applyProtection="0">
      <alignment vertical="center"/>
    </xf>
    <xf numFmtId="0" fontId="49" fillId="15" borderId="9" applyNumberFormat="0" applyAlignment="0" applyProtection="0">
      <alignment vertical="center"/>
    </xf>
    <xf numFmtId="0" fontId="49" fillId="10" borderId="9" applyNumberFormat="0" applyAlignment="0" applyProtection="0">
      <alignment vertical="center"/>
    </xf>
    <xf numFmtId="0" fontId="49" fillId="15" borderId="9" applyNumberFormat="0" applyAlignment="0" applyProtection="0">
      <alignment vertical="center"/>
    </xf>
    <xf numFmtId="0" fontId="49" fillId="15" borderId="9" applyNumberFormat="0" applyAlignment="0" applyProtection="0">
      <alignment vertical="center"/>
    </xf>
    <xf numFmtId="0" fontId="49" fillId="15" borderId="9" applyNumberFormat="0" applyAlignment="0" applyProtection="0">
      <alignment vertical="center"/>
    </xf>
    <xf numFmtId="0" fontId="49" fillId="10" borderId="9" applyNumberFormat="0" applyAlignment="0" applyProtection="0">
      <alignment vertical="center"/>
    </xf>
    <xf numFmtId="0" fontId="49" fillId="15"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0" borderId="9" applyNumberFormat="0" applyAlignment="0" applyProtection="0">
      <alignment vertical="center"/>
    </xf>
    <xf numFmtId="0" fontId="49" fillId="15" borderId="9" applyNumberFormat="0" applyAlignment="0" applyProtection="0">
      <alignment vertical="center"/>
    </xf>
    <xf numFmtId="0" fontId="53" fillId="20" borderId="10" applyNumberFormat="0" applyAlignment="0" applyProtection="0">
      <alignment vertical="center"/>
    </xf>
    <xf numFmtId="0" fontId="56" fillId="20" borderId="10" applyNumberFormat="0" applyAlignment="0" applyProtection="0">
      <alignment vertical="center"/>
    </xf>
    <xf numFmtId="0" fontId="56"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3" fillId="20" borderId="10" applyNumberFormat="0" applyAlignment="0" applyProtection="0">
      <alignment vertical="center"/>
    </xf>
    <xf numFmtId="0" fontId="56" fillId="20" borderId="10" applyNumberFormat="0" applyAlignment="0" applyProtection="0">
      <alignment vertical="center"/>
    </xf>
    <xf numFmtId="0" fontId="56" fillId="20" borderId="10"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80" fillId="0" borderId="0"/>
    <xf numFmtId="0"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9" fontId="87" fillId="0" borderId="0" applyFont="0" applyFill="0" applyBorder="0" applyAlignment="0" applyProtection="0">
      <alignment vertical="center"/>
    </xf>
    <xf numFmtId="9" fontId="87"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41"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0" fontId="42" fillId="21" borderId="0" applyNumberFormat="0" applyBorder="0" applyAlignment="0" applyProtection="0">
      <alignment vertical="center"/>
    </xf>
    <xf numFmtId="43" fontId="3" fillId="0" borderId="0" applyFont="0" applyFill="0" applyBorder="0" applyAlignment="0" applyProtection="0"/>
    <xf numFmtId="0" fontId="42" fillId="18" borderId="0" applyNumberFormat="0" applyBorder="0" applyAlignment="0" applyProtection="0">
      <alignment vertical="center"/>
    </xf>
    <xf numFmtId="43" fontId="3" fillId="0" borderId="0" applyFont="0" applyFill="0" applyBorder="0" applyAlignment="0" applyProtection="0"/>
    <xf numFmtId="0" fontId="42" fillId="3" borderId="0" applyNumberFormat="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41"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41"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9" fontId="87" fillId="0" borderId="0" applyFont="0" applyFill="0" applyBorder="0" applyAlignment="0" applyProtection="0">
      <alignment vertical="center"/>
    </xf>
    <xf numFmtId="43" fontId="41"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38" fillId="21" borderId="0" applyNumberFormat="0" applyBorder="0" applyAlignment="0" applyProtection="0">
      <alignment vertical="center"/>
    </xf>
    <xf numFmtId="43" fontId="3" fillId="0" borderId="0" applyFont="0" applyFill="0" applyBorder="0" applyAlignment="0" applyProtection="0"/>
    <xf numFmtId="0" fontId="38" fillId="21" borderId="0" applyNumberFormat="0" applyBorder="0" applyAlignment="0" applyProtection="0">
      <alignment vertical="center"/>
    </xf>
    <xf numFmtId="43" fontId="3" fillId="0" borderId="0" applyFont="0" applyFill="0" applyBorder="0" applyAlignment="0" applyProtection="0">
      <alignment vertical="center"/>
    </xf>
    <xf numFmtId="0" fontId="42" fillId="21"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0" fontId="38" fillId="21"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2" fillId="21"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0" fontId="38" fillId="24" borderId="0" applyNumberFormat="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0" fontId="42" fillId="18" borderId="0" applyNumberFormat="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68" fillId="15" borderId="15" applyNumberFormat="0" applyAlignment="0" applyProtection="0">
      <alignment vertical="center"/>
    </xf>
    <xf numFmtId="43" fontId="3" fillId="0" borderId="0" applyFont="0" applyFill="0" applyBorder="0" applyAlignment="0" applyProtection="0"/>
    <xf numFmtId="0" fontId="38" fillId="3" borderId="0" applyNumberFormat="0" applyBorder="0" applyAlignment="0" applyProtection="0">
      <alignment vertical="center"/>
    </xf>
    <xf numFmtId="0" fontId="68" fillId="15" borderId="15" applyNumberFormat="0" applyAlignment="0" applyProtection="0">
      <alignment vertical="center"/>
    </xf>
    <xf numFmtId="43" fontId="3" fillId="0" borderId="0" applyFont="0" applyFill="0" applyBorder="0" applyAlignment="0" applyProtection="0">
      <alignment vertical="center"/>
    </xf>
    <xf numFmtId="0" fontId="68" fillId="15" borderId="15" applyNumberFormat="0" applyAlignment="0" applyProtection="0">
      <alignment vertical="center"/>
    </xf>
    <xf numFmtId="43" fontId="3" fillId="0" borderId="0" applyFont="0" applyFill="0" applyBorder="0" applyAlignment="0" applyProtection="0"/>
    <xf numFmtId="0" fontId="42" fillId="3" borderId="0" applyNumberFormat="0" applyBorder="0" applyAlignment="0" applyProtection="0">
      <alignment vertical="center"/>
    </xf>
    <xf numFmtId="0" fontId="68" fillId="15" borderId="15" applyNumberFormat="0" applyAlignment="0" applyProtection="0">
      <alignment vertical="center"/>
    </xf>
    <xf numFmtId="43" fontId="3" fillId="0" borderId="0" applyFont="0" applyFill="0" applyBorder="0" applyAlignment="0" applyProtection="0">
      <alignment vertical="center"/>
    </xf>
    <xf numFmtId="0" fontId="68" fillId="10" borderId="15" applyNumberFormat="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0" fontId="68" fillId="15" borderId="15" applyNumberFormat="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0" fontId="38" fillId="26" borderId="0" applyNumberFormat="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0" fontId="42" fillId="26"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0" fontId="3" fillId="25" borderId="16" applyNumberFormat="0" applyFont="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0" fontId="55" fillId="17"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0" fontId="84" fillId="0" borderId="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38" fillId="3" borderId="0" applyNumberFormat="0" applyBorder="0" applyAlignment="0" applyProtection="0">
      <alignment vertical="center"/>
    </xf>
    <xf numFmtId="0" fontId="42" fillId="2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23" borderId="0" applyNumberFormat="0" applyBorder="0" applyAlignment="0" applyProtection="0">
      <alignment vertical="center"/>
    </xf>
    <xf numFmtId="0" fontId="38" fillId="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23" borderId="0" applyNumberFormat="0" applyBorder="0" applyAlignment="0" applyProtection="0">
      <alignment vertical="center"/>
    </xf>
    <xf numFmtId="0" fontId="38" fillId="3"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2" fillId="14" borderId="0" applyNumberFormat="0" applyBorder="0" applyAlignment="0" applyProtection="0">
      <alignment vertical="center"/>
    </xf>
    <xf numFmtId="0" fontId="38"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2" fillId="14" borderId="0" applyNumberFormat="0" applyBorder="0" applyAlignment="0" applyProtection="0">
      <alignment vertical="center"/>
    </xf>
    <xf numFmtId="0" fontId="38" fillId="14"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2"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2" fillId="21" borderId="0" applyNumberFormat="0" applyBorder="0" applyAlignment="0" applyProtection="0">
      <alignment vertical="center"/>
    </xf>
    <xf numFmtId="0" fontId="38" fillId="21"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42" fillId="18" borderId="0" applyNumberFormat="0" applyBorder="0" applyAlignment="0" applyProtection="0">
      <alignment vertical="center"/>
    </xf>
    <xf numFmtId="0" fontId="38" fillId="24"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42" fillId="18" borderId="0" applyNumberFormat="0" applyBorder="0" applyAlignment="0" applyProtection="0">
      <alignment vertical="center"/>
    </xf>
    <xf numFmtId="0" fontId="38" fillId="24"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68" fillId="15" borderId="15" applyNumberFormat="0" applyAlignment="0" applyProtection="0">
      <alignment vertical="center"/>
    </xf>
    <xf numFmtId="0" fontId="42" fillId="3" borderId="0" applyNumberFormat="0" applyBorder="0" applyAlignment="0" applyProtection="0">
      <alignment vertical="center"/>
    </xf>
    <xf numFmtId="0" fontId="68" fillId="15" borderId="15" applyNumberFormat="0" applyAlignment="0" applyProtection="0">
      <alignment vertical="center"/>
    </xf>
    <xf numFmtId="0" fontId="38"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2" fillId="3" borderId="0" applyNumberFormat="0" applyBorder="0" applyAlignment="0" applyProtection="0">
      <alignment vertical="center"/>
    </xf>
    <xf numFmtId="0" fontId="38" fillId="3"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42"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42" fillId="26" borderId="0" applyNumberFormat="0" applyBorder="0" applyAlignment="0" applyProtection="0">
      <alignment vertical="center"/>
    </xf>
    <xf numFmtId="0" fontId="38"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42" fillId="26" borderId="0" applyNumberFormat="0" applyBorder="0" applyAlignment="0" applyProtection="0">
      <alignment vertical="center"/>
    </xf>
    <xf numFmtId="0" fontId="38" fillId="26"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5" borderId="15" applyNumberFormat="0" applyAlignment="0" applyProtection="0">
      <alignment vertical="center"/>
    </xf>
    <xf numFmtId="0" fontId="68" fillId="15" borderId="15" applyNumberFormat="0" applyAlignment="0" applyProtection="0">
      <alignment vertical="center"/>
    </xf>
    <xf numFmtId="0" fontId="68" fillId="15" borderId="15" applyNumberFormat="0" applyAlignment="0" applyProtection="0">
      <alignment vertical="center"/>
    </xf>
    <xf numFmtId="0" fontId="68" fillId="15" borderId="15" applyNumberFormat="0" applyAlignment="0" applyProtection="0">
      <alignment vertical="center"/>
    </xf>
    <xf numFmtId="0" fontId="68" fillId="10" borderId="15" applyNumberFormat="0" applyAlignment="0" applyProtection="0">
      <alignment vertical="center"/>
    </xf>
    <xf numFmtId="0" fontId="68" fillId="15" borderId="15" applyNumberFormat="0" applyAlignment="0" applyProtection="0">
      <alignment vertical="center"/>
    </xf>
    <xf numFmtId="0" fontId="68" fillId="15" borderId="15" applyNumberFormat="0" applyAlignment="0" applyProtection="0">
      <alignment vertical="center"/>
    </xf>
    <xf numFmtId="0" fontId="68" fillId="15" borderId="15" applyNumberFormat="0" applyAlignment="0" applyProtection="0">
      <alignment vertical="center"/>
    </xf>
    <xf numFmtId="0" fontId="68" fillId="15" borderId="15" applyNumberFormat="0" applyAlignment="0" applyProtection="0">
      <alignment vertical="center"/>
    </xf>
    <xf numFmtId="0" fontId="68" fillId="15" borderId="15" applyNumberFormat="0" applyAlignment="0" applyProtection="0">
      <alignment vertical="center"/>
    </xf>
    <xf numFmtId="0" fontId="68" fillId="10" borderId="15" applyNumberFormat="0" applyAlignment="0" applyProtection="0">
      <alignment vertical="center"/>
    </xf>
    <xf numFmtId="0" fontId="68" fillId="15"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68" fillId="10" borderId="15"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3" fillId="25" borderId="16" applyNumberFormat="0" applyFon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52" fillId="8" borderId="9" applyNumberFormat="0" applyAlignment="0" applyProtection="0">
      <alignment vertical="center"/>
    </xf>
    <xf numFmtId="0" fontId="3" fillId="25" borderId="16" applyNumberFormat="0" applyFont="0" applyAlignment="0" applyProtection="0">
      <alignment vertical="center"/>
    </xf>
    <xf numFmtId="0" fontId="52" fillId="8" borderId="9" applyNumberFormat="0" applyAlignment="0" applyProtection="0">
      <alignment vertical="center"/>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1" fontId="67" fillId="0" borderId="1">
      <alignment vertical="center"/>
      <protection locked="0"/>
    </xf>
    <xf numFmtId="0" fontId="85" fillId="0" borderId="0">
      <alignment vertical="center"/>
    </xf>
    <xf numFmtId="0" fontId="85" fillId="0" borderId="0"/>
    <xf numFmtId="180" fontId="67" fillId="0" borderId="1">
      <alignment vertical="center"/>
      <protection locked="0"/>
    </xf>
    <xf numFmtId="180" fontId="67" fillId="0" borderId="1">
      <alignment vertical="center"/>
      <protection locked="0"/>
    </xf>
    <xf numFmtId="180" fontId="67" fillId="0" borderId="1">
      <alignment vertical="center"/>
      <protection locked="0"/>
    </xf>
    <xf numFmtId="180" fontId="67" fillId="0" borderId="1">
      <alignment vertical="center"/>
      <protection locked="0"/>
    </xf>
    <xf numFmtId="180" fontId="67" fillId="0" borderId="1">
      <alignment vertical="center"/>
      <protection locked="0"/>
    </xf>
    <xf numFmtId="180" fontId="67" fillId="0" borderId="1">
      <alignment vertical="center"/>
      <protection locked="0"/>
    </xf>
    <xf numFmtId="180" fontId="67" fillId="0" borderId="1">
      <alignment vertical="center"/>
      <protection locked="0"/>
    </xf>
    <xf numFmtId="180" fontId="67" fillId="0" borderId="1">
      <alignment vertical="center"/>
      <protection locked="0"/>
    </xf>
    <xf numFmtId="180" fontId="67" fillId="0" borderId="1">
      <alignment vertical="center"/>
      <protection locked="0"/>
    </xf>
    <xf numFmtId="180" fontId="67" fillId="0" borderId="1">
      <alignment vertical="center"/>
      <protection locked="0"/>
    </xf>
    <xf numFmtId="180" fontId="67" fillId="0" borderId="1">
      <alignment vertical="center"/>
      <protection locked="0"/>
    </xf>
    <xf numFmtId="180" fontId="67" fillId="0" borderId="1">
      <alignment vertical="center"/>
      <protection locked="0"/>
    </xf>
    <xf numFmtId="0" fontId="8" fillId="0" borderId="0"/>
    <xf numFmtId="0" fontId="42" fillId="23" borderId="0" applyNumberFormat="0" applyBorder="0" applyAlignment="0" applyProtection="0">
      <alignment vertical="center"/>
    </xf>
    <xf numFmtId="0" fontId="42" fillId="3" borderId="0" applyNumberFormat="0" applyBorder="0" applyAlignment="0" applyProtection="0">
      <alignment vertical="center"/>
    </xf>
    <xf numFmtId="0" fontId="42" fillId="14" borderId="0" applyNumberFormat="0" applyBorder="0" applyAlignment="0" applyProtection="0">
      <alignment vertical="center"/>
    </xf>
    <xf numFmtId="0" fontId="42" fillId="26" borderId="0" applyNumberFormat="0" applyBorder="0" applyAlignment="0" applyProtection="0">
      <alignment vertical="center"/>
    </xf>
    <xf numFmtId="0" fontId="42" fillId="21" borderId="0" applyNumberFormat="0" applyBorder="0" applyAlignment="0" applyProtection="0">
      <alignment vertical="center"/>
    </xf>
    <xf numFmtId="0" fontId="42" fillId="20"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3" borderId="0" applyNumberFormat="0" applyBorder="0" applyAlignment="0" applyProtection="0">
      <alignment vertical="center"/>
    </xf>
    <xf numFmtId="0" fontId="42" fillId="23" borderId="0" applyNumberFormat="0" applyBorder="0" applyAlignment="0" applyProtection="0">
      <alignment vertical="center"/>
    </xf>
    <xf numFmtId="0" fontId="42" fillId="26" borderId="0" applyNumberFormat="0" applyBorder="0" applyAlignment="0" applyProtection="0">
      <alignment vertical="center"/>
    </xf>
    <xf numFmtId="0" fontId="42" fillId="21" borderId="0" applyNumberFormat="0" applyBorder="0" applyAlignment="0" applyProtection="0">
      <alignment vertical="center"/>
    </xf>
    <xf numFmtId="43" fontId="41" fillId="0" borderId="0" applyFont="0" applyFill="0" applyBorder="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41" fillId="25" borderId="16" applyNumberFormat="0" applyFont="0" applyAlignment="0" applyProtection="0">
      <alignment vertical="center"/>
    </xf>
    <xf numFmtId="0" fontId="3" fillId="25" borderId="16" applyNumberFormat="0" applyFont="0" applyAlignment="0" applyProtection="0">
      <alignment vertical="center"/>
    </xf>
    <xf numFmtId="0" fontId="41" fillId="25" borderId="16" applyNumberFormat="0" applyFont="0" applyAlignment="0" applyProtection="0">
      <alignment vertical="center"/>
    </xf>
    <xf numFmtId="0" fontId="3" fillId="25" borderId="16" applyNumberFormat="0" applyFont="0" applyAlignment="0" applyProtection="0">
      <alignment vertical="center"/>
    </xf>
    <xf numFmtId="0" fontId="41"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41"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41"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3" fillId="25" borderId="16" applyNumberFormat="0" applyFont="0" applyAlignment="0" applyProtection="0">
      <alignment vertical="center"/>
    </xf>
    <xf numFmtId="0" fontId="41" fillId="25" borderId="16" applyNumberFormat="0" applyFont="0" applyAlignment="0" applyProtection="0">
      <alignment vertical="center"/>
    </xf>
    <xf numFmtId="0" fontId="92" fillId="0" borderId="0"/>
  </cellStyleXfs>
  <cellXfs count="289">
    <xf numFmtId="0" fontId="0" fillId="0" borderId="0" xfId="0"/>
    <xf numFmtId="0" fontId="5"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0" fillId="0" borderId="0" xfId="0" applyFill="1" applyAlignment="1">
      <alignment vertical="center"/>
    </xf>
    <xf numFmtId="196" fontId="0" fillId="0" borderId="0" xfId="0" applyNumberFormat="1" applyFill="1" applyAlignment="1">
      <alignment vertical="center"/>
    </xf>
    <xf numFmtId="0" fontId="4" fillId="0" borderId="0" xfId="0" applyFont="1" applyFill="1" applyAlignment="1">
      <alignment vertical="center"/>
    </xf>
    <xf numFmtId="196" fontId="5" fillId="0" borderId="0" xfId="0" applyNumberFormat="1" applyFont="1" applyFill="1" applyAlignment="1">
      <alignment vertical="center"/>
    </xf>
    <xf numFmtId="196" fontId="1" fillId="0" borderId="0" xfId="0" applyNumberFormat="1" applyFont="1" applyFill="1" applyAlignment="1">
      <alignment vertical="center"/>
    </xf>
    <xf numFmtId="0" fontId="1" fillId="0" borderId="0" xfId="0" applyFont="1" applyFill="1" applyAlignment="1">
      <alignment horizontal="right" vertical="center"/>
    </xf>
    <xf numFmtId="0" fontId="1" fillId="0" borderId="1" xfId="0" applyFont="1" applyFill="1" applyBorder="1" applyAlignment="1">
      <alignment horizontal="center" vertical="center"/>
    </xf>
    <xf numFmtId="196"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196" fontId="1" fillId="0" borderId="1" xfId="0" applyNumberFormat="1" applyFont="1" applyFill="1" applyBorder="1" applyAlignment="1">
      <alignment vertical="center"/>
    </xf>
    <xf numFmtId="0" fontId="8" fillId="0" borderId="0" xfId="3848" applyFont="1" applyFill="1" applyAlignment="1">
      <alignment vertical="center"/>
    </xf>
    <xf numFmtId="0" fontId="9" fillId="0" borderId="0" xfId="3848" applyFont="1" applyFill="1" applyAlignment="1">
      <alignment vertical="center"/>
    </xf>
    <xf numFmtId="0" fontId="10" fillId="0" borderId="0" xfId="3848" applyFont="1" applyFill="1" applyAlignment="1">
      <alignment vertical="center"/>
    </xf>
    <xf numFmtId="0" fontId="11" fillId="0" borderId="0" xfId="3848" applyFont="1" applyFill="1" applyAlignment="1">
      <alignment vertical="center"/>
    </xf>
    <xf numFmtId="0" fontId="12" fillId="0" borderId="0" xfId="3848" applyFont="1" applyFill="1" applyAlignment="1">
      <alignment vertical="center"/>
    </xf>
    <xf numFmtId="0" fontId="13" fillId="0" borderId="0" xfId="3848" applyFont="1" applyFill="1" applyAlignment="1">
      <alignment vertical="center"/>
    </xf>
    <xf numFmtId="0" fontId="3" fillId="0" borderId="0" xfId="3848" applyFont="1" applyFill="1" applyAlignment="1">
      <alignment vertical="center"/>
    </xf>
    <xf numFmtId="0" fontId="3" fillId="0" borderId="0" xfId="3848" applyFont="1" applyFill="1" applyAlignment="1">
      <alignment horizontal="center" vertical="center"/>
    </xf>
    <xf numFmtId="0" fontId="3" fillId="0" borderId="0" xfId="3848" applyFont="1" applyFill="1" applyBorder="1" applyAlignment="1">
      <alignment horizontal="center" vertical="center"/>
    </xf>
    <xf numFmtId="0" fontId="3" fillId="0" borderId="0" xfId="3848" applyFont="1" applyFill="1" applyBorder="1" applyAlignment="1">
      <alignment vertical="center"/>
    </xf>
    <xf numFmtId="0" fontId="3" fillId="0" borderId="0" xfId="3848" applyFont="1" applyFill="1" applyBorder="1" applyAlignment="1">
      <alignment horizontal="right" vertical="center"/>
    </xf>
    <xf numFmtId="0" fontId="10" fillId="0" borderId="0" xfId="3848" applyFont="1" applyFill="1" applyAlignment="1">
      <alignment horizontal="center" vertical="center"/>
    </xf>
    <xf numFmtId="0" fontId="10" fillId="0" borderId="5" xfId="3848" applyFont="1" applyFill="1" applyBorder="1" applyAlignment="1">
      <alignment horizontal="right" vertical="center"/>
    </xf>
    <xf numFmtId="0" fontId="10" fillId="0" borderId="1" xfId="3848" applyFont="1" applyFill="1" applyBorder="1" applyAlignment="1">
      <alignment horizontal="center" vertical="center"/>
    </xf>
    <xf numFmtId="0" fontId="10" fillId="0" borderId="1" xfId="3769" applyFont="1" applyFill="1" applyBorder="1" applyAlignment="1">
      <alignment horizontal="center" vertical="center"/>
    </xf>
    <xf numFmtId="0" fontId="10" fillId="0" borderId="1" xfId="3848" applyFont="1" applyFill="1" applyBorder="1" applyAlignment="1">
      <alignment vertical="center"/>
    </xf>
    <xf numFmtId="0" fontId="10" fillId="0" borderId="1" xfId="3769" applyNumberFormat="1" applyFont="1" applyFill="1" applyBorder="1" applyAlignment="1" applyProtection="1">
      <alignment vertical="center"/>
    </xf>
    <xf numFmtId="0" fontId="13" fillId="0" borderId="1" xfId="3769" applyFont="1" applyFill="1" applyBorder="1" applyAlignment="1">
      <alignment horizontal="center" vertical="center"/>
    </xf>
    <xf numFmtId="0" fontId="10" fillId="0" borderId="1" xfId="3848" applyFont="1" applyFill="1" applyBorder="1" applyAlignment="1">
      <alignment horizontal="left" vertical="center"/>
    </xf>
    <xf numFmtId="0" fontId="14" fillId="0" borderId="0" xfId="3848" applyFont="1" applyFill="1"/>
    <xf numFmtId="0" fontId="15" fillId="0" borderId="0" xfId="3848" applyFont="1" applyFill="1" applyAlignment="1">
      <alignment vertical="center"/>
    </xf>
    <xf numFmtId="0" fontId="13" fillId="0" borderId="0" xfId="3848" applyFont="1" applyFill="1" applyAlignment="1">
      <alignment horizontal="center" vertical="center"/>
    </xf>
    <xf numFmtId="0" fontId="10" fillId="0" borderId="1" xfId="3769" applyFont="1" applyFill="1" applyBorder="1" applyAlignment="1">
      <alignment vertical="center"/>
    </xf>
    <xf numFmtId="0" fontId="10" fillId="0" borderId="1" xfId="3769" applyFont="1" applyFill="1" applyBorder="1" applyAlignment="1">
      <alignment vertical="center" wrapText="1"/>
    </xf>
    <xf numFmtId="0" fontId="13" fillId="0" borderId="1" xfId="3769" applyNumberFormat="1" applyFont="1" applyFill="1" applyBorder="1" applyAlignment="1" applyProtection="1">
      <alignment horizontal="center" vertical="center"/>
    </xf>
    <xf numFmtId="0" fontId="13" fillId="0" borderId="1" xfId="3769" applyFont="1" applyFill="1" applyBorder="1" applyAlignment="1">
      <alignment vertical="center"/>
    </xf>
    <xf numFmtId="0" fontId="10" fillId="0" borderId="0" xfId="398" applyFont="1" applyFill="1" applyBorder="1" applyAlignment="1">
      <alignment vertical="center"/>
    </xf>
    <xf numFmtId="0" fontId="15" fillId="0" borderId="0" xfId="398" applyFont="1" applyFill="1" applyAlignment="1">
      <alignment vertical="center"/>
    </xf>
    <xf numFmtId="0" fontId="10" fillId="0" borderId="0" xfId="398" applyFont="1" applyFill="1" applyAlignment="1">
      <alignment vertical="center"/>
    </xf>
    <xf numFmtId="0" fontId="13" fillId="0" borderId="0" xfId="398" applyFont="1" applyFill="1" applyAlignment="1">
      <alignment vertical="center"/>
    </xf>
    <xf numFmtId="179" fontId="3" fillId="0" borderId="0" xfId="4360" applyNumberFormat="1" applyFont="1" applyFill="1" applyAlignment="1">
      <alignment horizontal="center" vertical="center"/>
    </xf>
    <xf numFmtId="0" fontId="3" fillId="0" borderId="0" xfId="3848" applyFont="1" applyFill="1" applyAlignment="1">
      <alignment horizontal="center" vertical="center" wrapText="1"/>
    </xf>
    <xf numFmtId="179" fontId="3" fillId="0" borderId="0" xfId="3848" applyNumberFormat="1" applyFont="1" applyFill="1" applyAlignment="1">
      <alignment horizontal="center" vertical="center"/>
    </xf>
    <xf numFmtId="0" fontId="10" fillId="0" borderId="0" xfId="398" applyFont="1" applyFill="1" applyAlignment="1">
      <alignment horizontal="center" vertical="center"/>
    </xf>
    <xf numFmtId="179" fontId="10" fillId="0" borderId="0" xfId="398" applyNumberFormat="1" applyFont="1" applyFill="1" applyAlignment="1">
      <alignment horizontal="center" vertical="center"/>
    </xf>
    <xf numFmtId="179" fontId="10" fillId="0" borderId="0" xfId="398" applyNumberFormat="1" applyFont="1" applyFill="1" applyAlignment="1">
      <alignment vertical="center"/>
    </xf>
    <xf numFmtId="0" fontId="10" fillId="0" borderId="1" xfId="398"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398" applyNumberFormat="1" applyFont="1" applyFill="1" applyBorder="1" applyAlignment="1">
      <alignment horizontal="center" vertical="center" wrapText="1"/>
    </xf>
    <xf numFmtId="179" fontId="10" fillId="0" borderId="1" xfId="20" applyNumberFormat="1" applyFont="1" applyFill="1" applyBorder="1" applyAlignment="1">
      <alignment horizontal="center" vertical="center" wrapText="1"/>
    </xf>
    <xf numFmtId="179" fontId="16" fillId="0" borderId="1" xfId="0" applyNumberFormat="1" applyFont="1" applyFill="1" applyBorder="1" applyAlignment="1">
      <alignment horizontal="center" vertical="center" wrapText="1"/>
    </xf>
    <xf numFmtId="195" fontId="10" fillId="0" borderId="1" xfId="398" applyNumberFormat="1" applyFont="1" applyFill="1" applyBorder="1" applyAlignment="1">
      <alignment horizontal="center" vertical="center" wrapText="1"/>
    </xf>
    <xf numFmtId="179"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179" fontId="18" fillId="0" borderId="1" xfId="0" applyNumberFormat="1" applyFont="1" applyFill="1" applyBorder="1" applyAlignment="1">
      <alignment horizontal="center" vertical="center"/>
    </xf>
    <xf numFmtId="195" fontId="18" fillId="0" borderId="1" xfId="3844" applyNumberFormat="1" applyFont="1" applyFill="1" applyBorder="1" applyAlignment="1">
      <alignment horizontal="center" vertical="center" wrapText="1"/>
    </xf>
    <xf numFmtId="0" fontId="18" fillId="0" borderId="1" xfId="2998" applyFont="1" applyFill="1" applyBorder="1" applyAlignment="1">
      <alignment vertical="center" wrapText="1"/>
    </xf>
    <xf numFmtId="184" fontId="18" fillId="0" borderId="1" xfId="0" applyNumberFormat="1" applyFont="1" applyFill="1" applyBorder="1" applyAlignment="1">
      <alignment horizontal="center" vertical="center"/>
    </xf>
    <xf numFmtId="193"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0" fontId="18" fillId="0" borderId="1" xfId="3848" applyFont="1" applyFill="1" applyBorder="1" applyAlignment="1">
      <alignment vertical="center"/>
    </xf>
    <xf numFmtId="0" fontId="18" fillId="0" borderId="1" xfId="3848" applyFont="1" applyFill="1" applyBorder="1" applyAlignment="1">
      <alignment horizontal="center" vertical="center"/>
    </xf>
    <xf numFmtId="179" fontId="18" fillId="0" borderId="1" xfId="4360" applyNumberFormat="1" applyFont="1" applyFill="1" applyBorder="1" applyAlignment="1">
      <alignment horizontal="center" vertical="center"/>
    </xf>
    <xf numFmtId="179" fontId="17" fillId="0" borderId="1" xfId="4360" applyNumberFormat="1" applyFont="1" applyFill="1" applyBorder="1" applyAlignment="1">
      <alignment horizontal="center" vertical="center"/>
    </xf>
    <xf numFmtId="179" fontId="10" fillId="0" borderId="1" xfId="398" applyNumberFormat="1" applyFont="1" applyFill="1" applyBorder="1" applyAlignment="1">
      <alignment horizontal="center" vertical="center" wrapText="1"/>
    </xf>
    <xf numFmtId="179" fontId="17" fillId="0" borderId="1" xfId="398" applyNumberFormat="1" applyFont="1" applyFill="1" applyBorder="1" applyAlignment="1">
      <alignment horizontal="center" vertical="center"/>
    </xf>
    <xf numFmtId="179" fontId="18" fillId="0" borderId="1" xfId="3844" applyNumberFormat="1" applyFont="1" applyFill="1" applyBorder="1" applyAlignment="1">
      <alignment horizontal="center" vertical="center" wrapText="1"/>
    </xf>
    <xf numFmtId="179" fontId="18" fillId="0" borderId="1" xfId="0" applyNumberFormat="1" applyFont="1" applyFill="1" applyBorder="1" applyAlignment="1">
      <alignment horizontal="center" vertical="center" wrapText="1"/>
    </xf>
    <xf numFmtId="179" fontId="10" fillId="0" borderId="0" xfId="3848" applyNumberFormat="1" applyFont="1" applyFill="1" applyAlignment="1">
      <alignment vertical="center"/>
    </xf>
    <xf numFmtId="0" fontId="5" fillId="0" borderId="0" xfId="0" applyFont="1" applyFill="1" applyAlignment="1">
      <alignment horizontal="center" vertical="center" wrapText="1"/>
    </xf>
    <xf numFmtId="0" fontId="2" fillId="0" borderId="0" xfId="0" applyFont="1" applyFill="1" applyAlignment="1">
      <alignment horizontal="center" vertical="center"/>
    </xf>
    <xf numFmtId="0" fontId="19" fillId="0" borderId="0" xfId="0" applyFont="1" applyFill="1" applyAlignment="1">
      <alignment vertical="center" wrapText="1"/>
    </xf>
    <xf numFmtId="0" fontId="5" fillId="0" borderId="0" xfId="0" applyFont="1" applyFill="1" applyBorder="1" applyAlignment="1">
      <alignment vertical="center"/>
    </xf>
    <xf numFmtId="0" fontId="20" fillId="0" borderId="0" xfId="0" applyFont="1" applyFill="1" applyBorder="1" applyAlignment="1">
      <alignment horizontal="right" vertical="center"/>
    </xf>
    <xf numFmtId="0" fontId="5" fillId="0" borderId="5" xfId="0" applyFont="1" applyFill="1" applyBorder="1" applyAlignment="1">
      <alignment vertical="center"/>
    </xf>
    <xf numFmtId="0" fontId="20" fillId="0" borderId="0" xfId="0" applyFont="1" applyFill="1" applyAlignment="1">
      <alignment horizontal="right" vertical="center"/>
    </xf>
    <xf numFmtId="0" fontId="8" fillId="0" borderId="0" xfId="3733" applyFont="1" applyFill="1" applyBorder="1" applyAlignment="1">
      <alignment vertical="center"/>
    </xf>
    <xf numFmtId="0" fontId="8" fillId="0" borderId="0" xfId="249" applyFont="1" applyFill="1" applyAlignment="1">
      <alignment vertical="center"/>
    </xf>
    <xf numFmtId="0" fontId="19" fillId="0" borderId="0" xfId="249" applyFont="1" applyFill="1" applyAlignment="1">
      <alignment vertical="center"/>
    </xf>
    <xf numFmtId="0" fontId="3" fillId="0" borderId="0" xfId="249" applyFont="1" applyFill="1" applyAlignment="1">
      <alignment vertical="center" wrapText="1"/>
    </xf>
    <xf numFmtId="0" fontId="3" fillId="0" borderId="0" xfId="249" applyFont="1" applyFill="1" applyAlignment="1">
      <alignment horizontal="center" vertical="center"/>
    </xf>
    <xf numFmtId="0" fontId="8" fillId="0" borderId="0" xfId="249" applyFill="1" applyAlignment="1">
      <alignment vertical="center" wrapText="1"/>
    </xf>
    <xf numFmtId="0" fontId="8" fillId="0" borderId="0" xfId="249" applyFill="1" applyAlignment="1">
      <alignment vertical="center"/>
    </xf>
    <xf numFmtId="182" fontId="8" fillId="0" borderId="0" xfId="3733" applyNumberFormat="1" applyFont="1" applyFill="1" applyBorder="1" applyAlignment="1">
      <alignment vertical="center"/>
    </xf>
    <xf numFmtId="0" fontId="20" fillId="0" borderId="0" xfId="249" applyFont="1" applyFill="1" applyAlignment="1">
      <alignment horizontal="right" vertical="center" wrapText="1"/>
    </xf>
    <xf numFmtId="0" fontId="23" fillId="0" borderId="0" xfId="3733" applyFont="1" applyFill="1" applyBorder="1" applyAlignment="1">
      <alignment horizontal="left" vertical="center"/>
    </xf>
    <xf numFmtId="49" fontId="8" fillId="0" borderId="0" xfId="3733" applyNumberFormat="1" applyFont="1" applyFill="1" applyBorder="1" applyAlignment="1">
      <alignment vertical="center"/>
    </xf>
    <xf numFmtId="0" fontId="25" fillId="0" borderId="0" xfId="3733" applyFont="1" applyFill="1" applyBorder="1" applyAlignment="1">
      <alignment vertical="center"/>
    </xf>
    <xf numFmtId="0" fontId="26" fillId="0" borderId="0" xfId="3733" applyFont="1" applyFill="1" applyBorder="1" applyAlignment="1">
      <alignment vertical="center"/>
    </xf>
    <xf numFmtId="0" fontId="26" fillId="0" borderId="0" xfId="3733" applyFont="1" applyFill="1" applyBorder="1" applyAlignment="1">
      <alignment horizontal="center" vertical="center"/>
    </xf>
    <xf numFmtId="0" fontId="27" fillId="0" borderId="0" xfId="3733" applyFont="1" applyFill="1" applyBorder="1" applyAlignment="1">
      <alignment vertical="center"/>
    </xf>
    <xf numFmtId="0" fontId="28" fillId="0" borderId="0" xfId="3733" applyFont="1" applyFill="1" applyBorder="1" applyAlignment="1">
      <alignment vertical="center"/>
    </xf>
    <xf numFmtId="0" fontId="29" fillId="0" borderId="0" xfId="3733" applyFont="1" applyFill="1" applyBorder="1" applyAlignment="1">
      <alignment vertical="center"/>
    </xf>
    <xf numFmtId="0" fontId="10" fillId="0" borderId="0" xfId="3733" applyFont="1" applyFill="1" applyBorder="1" applyAlignment="1">
      <alignment vertical="center" wrapText="1"/>
    </xf>
    <xf numFmtId="0" fontId="10" fillId="0" borderId="0" xfId="3733" applyFont="1" applyFill="1" applyBorder="1" applyAlignment="1">
      <alignment vertical="center"/>
    </xf>
    <xf numFmtId="0" fontId="27" fillId="0" borderId="1" xfId="3733" applyNumberFormat="1" applyFont="1" applyFill="1" applyBorder="1" applyAlignment="1" applyProtection="1">
      <alignment horizontal="left" vertical="center" wrapText="1"/>
    </xf>
    <xf numFmtId="0" fontId="28" fillId="0" borderId="1" xfId="3733" applyNumberFormat="1" applyFont="1" applyFill="1" applyBorder="1" applyAlignment="1" applyProtection="1">
      <alignment horizontal="left" vertical="center" wrapText="1"/>
    </xf>
    <xf numFmtId="0" fontId="26" fillId="0" borderId="1" xfId="3733" applyNumberFormat="1" applyFont="1" applyFill="1" applyBorder="1" applyAlignment="1" applyProtection="1">
      <alignment horizontal="left" vertical="center" wrapText="1"/>
    </xf>
    <xf numFmtId="179" fontId="23" fillId="0" borderId="1" xfId="3733" applyNumberFormat="1" applyFont="1" applyFill="1" applyBorder="1" applyAlignment="1" applyProtection="1">
      <alignment horizontal="center" vertical="center"/>
    </xf>
    <xf numFmtId="0" fontId="23" fillId="0" borderId="0" xfId="3733" applyFont="1" applyFill="1" applyBorder="1" applyAlignment="1">
      <alignment vertical="center"/>
    </xf>
    <xf numFmtId="0" fontId="23" fillId="0" borderId="0" xfId="3733" applyFont="1" applyFill="1" applyBorder="1" applyAlignment="1">
      <alignment horizontal="center" vertical="center"/>
    </xf>
    <xf numFmtId="0" fontId="23" fillId="0" borderId="0" xfId="3733" applyFont="1" applyFill="1" applyBorder="1" applyAlignment="1">
      <alignment horizontal="center" vertical="top"/>
    </xf>
    <xf numFmtId="49" fontId="26" fillId="0" borderId="2" xfId="2314" applyNumberFormat="1" applyFont="1" applyFill="1" applyBorder="1" applyAlignment="1" applyProtection="1">
      <alignment horizontal="left" vertical="center"/>
    </xf>
    <xf numFmtId="0" fontId="27" fillId="0" borderId="1" xfId="3733" applyNumberFormat="1" applyFont="1" applyFill="1" applyBorder="1" applyAlignment="1" applyProtection="1">
      <alignment horizontal="center" vertical="center" wrapText="1"/>
    </xf>
    <xf numFmtId="182" fontId="10" fillId="0" borderId="0" xfId="3733" applyNumberFormat="1" applyFont="1" applyFill="1" applyBorder="1" applyAlignment="1">
      <alignment vertical="center"/>
    </xf>
    <xf numFmtId="0" fontId="23" fillId="0" borderId="0" xfId="3733" applyFont="1" applyFill="1" applyBorder="1" applyAlignment="1">
      <alignment horizontal="left" vertical="center" wrapText="1"/>
    </xf>
    <xf numFmtId="0" fontId="23" fillId="0" borderId="0" xfId="3733" applyFont="1" applyFill="1" applyBorder="1" applyAlignment="1">
      <alignment horizontal="right" vertical="center" wrapText="1"/>
    </xf>
    <xf numFmtId="179" fontId="26" fillId="0" borderId="1" xfId="3733" applyNumberFormat="1" applyFont="1" applyFill="1" applyBorder="1" applyAlignment="1" applyProtection="1">
      <alignment horizontal="center" vertical="center"/>
    </xf>
    <xf numFmtId="182" fontId="26" fillId="0" borderId="1" xfId="3733" applyNumberFormat="1" applyFont="1" applyFill="1" applyBorder="1" applyAlignment="1" applyProtection="1">
      <alignment horizontal="center" vertical="center"/>
    </xf>
    <xf numFmtId="179" fontId="29" fillId="0" borderId="1" xfId="3733" applyNumberFormat="1" applyFont="1" applyFill="1" applyBorder="1" applyAlignment="1" applyProtection="1">
      <alignment horizontal="center" vertical="center"/>
    </xf>
    <xf numFmtId="182" fontId="29" fillId="0" borderId="1" xfId="3733" applyNumberFormat="1" applyFont="1" applyFill="1" applyBorder="1" applyAlignment="1" applyProtection="1">
      <alignment horizontal="center" vertical="center"/>
    </xf>
    <xf numFmtId="179" fontId="10" fillId="0" borderId="0" xfId="3733" applyNumberFormat="1"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182" fontId="0" fillId="0" borderId="0" xfId="0" applyNumberFormat="1" applyFill="1" applyAlignment="1">
      <alignment vertical="center"/>
    </xf>
    <xf numFmtId="0" fontId="22" fillId="0" borderId="0" xfId="3769" applyFont="1" applyFill="1" applyAlignment="1">
      <alignment vertical="center"/>
    </xf>
    <xf numFmtId="179" fontId="0" fillId="0" borderId="0" xfId="0" applyNumberFormat="1" applyFill="1" applyAlignment="1">
      <alignment vertical="center"/>
    </xf>
    <xf numFmtId="0" fontId="34" fillId="0" borderId="0" xfId="0" applyFont="1" applyFill="1" applyAlignment="1">
      <alignment vertical="center"/>
    </xf>
    <xf numFmtId="0" fontId="35" fillId="0" borderId="0" xfId="0" applyFont="1" applyFill="1" applyAlignment="1">
      <alignment vertical="center"/>
    </xf>
    <xf numFmtId="10" fontId="8" fillId="0" borderId="0" xfId="3848" applyNumberFormat="1" applyFont="1" applyFill="1" applyAlignment="1">
      <alignment vertical="center"/>
    </xf>
    <xf numFmtId="0" fontId="8" fillId="0" borderId="0" xfId="3848" applyFont="1" applyFill="1" applyAlignment="1">
      <alignment horizontal="right" vertical="center"/>
    </xf>
    <xf numFmtId="0" fontId="8" fillId="0" borderId="1" xfId="3848" applyFont="1" applyFill="1" applyBorder="1" applyAlignment="1">
      <alignment horizontal="center" vertical="center" wrapText="1"/>
    </xf>
    <xf numFmtId="0" fontId="30" fillId="0" borderId="1" xfId="3848" applyFont="1" applyFill="1" applyBorder="1" applyAlignment="1">
      <alignment horizontal="justify" vertical="center" wrapText="1"/>
    </xf>
    <xf numFmtId="0" fontId="8" fillId="0" borderId="1" xfId="3848" applyFont="1" applyFill="1" applyBorder="1" applyAlignment="1">
      <alignment horizontal="justify" vertical="center" wrapText="1"/>
    </xf>
    <xf numFmtId="0" fontId="36" fillId="0" borderId="1" xfId="3848" applyFont="1" applyFill="1" applyBorder="1" applyAlignment="1">
      <alignment horizontal="justify" vertical="center" wrapText="1"/>
    </xf>
    <xf numFmtId="0" fontId="35" fillId="0" borderId="1" xfId="3848" applyFont="1" applyFill="1" applyBorder="1" applyAlignment="1">
      <alignment horizontal="justify" vertical="center" wrapText="1"/>
    </xf>
    <xf numFmtId="0" fontId="37" fillId="0" borderId="1" xfId="3848" applyFont="1" applyFill="1" applyBorder="1" applyAlignment="1">
      <alignment horizontal="justify" vertical="center" wrapText="1"/>
    </xf>
    <xf numFmtId="0" fontId="8" fillId="0" borderId="1" xfId="3848" applyFont="1" applyFill="1" applyBorder="1" applyAlignment="1">
      <alignment horizontal="left" vertical="center" wrapText="1"/>
    </xf>
    <xf numFmtId="0" fontId="8" fillId="0" borderId="1" xfId="3848"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30" fillId="0" borderId="1" xfId="3848" applyFont="1" applyFill="1" applyBorder="1" applyAlignment="1">
      <alignment horizontal="center" vertical="center" wrapText="1"/>
    </xf>
    <xf numFmtId="0" fontId="10" fillId="0" borderId="23" xfId="3848" applyFont="1" applyFill="1" applyBorder="1" applyAlignment="1">
      <alignment horizontal="center" vertical="center"/>
    </xf>
    <xf numFmtId="0" fontId="11" fillId="0" borderId="23" xfId="3848" applyNumberFormat="1" applyFont="1" applyFill="1" applyBorder="1" applyAlignment="1" applyProtection="1">
      <alignment vertical="center"/>
    </xf>
    <xf numFmtId="0" fontId="11" fillId="0" borderId="23" xfId="3769" applyFont="1" applyFill="1" applyBorder="1" applyAlignment="1">
      <alignment horizontal="center" vertical="center"/>
    </xf>
    <xf numFmtId="0" fontId="11" fillId="0" borderId="23" xfId="3848" applyFont="1" applyFill="1" applyBorder="1" applyAlignment="1">
      <alignment vertical="center"/>
    </xf>
    <xf numFmtId="0" fontId="10" fillId="0" borderId="23" xfId="3848" applyNumberFormat="1" applyFont="1" applyFill="1" applyBorder="1" applyAlignment="1" applyProtection="1">
      <alignment vertical="center"/>
    </xf>
    <xf numFmtId="0" fontId="10" fillId="0" borderId="23" xfId="3769" applyFont="1" applyFill="1" applyBorder="1" applyAlignment="1">
      <alignment horizontal="center" vertical="center"/>
    </xf>
    <xf numFmtId="0" fontId="10" fillId="0" borderId="23" xfId="3848" applyFont="1" applyFill="1" applyBorder="1" applyAlignment="1">
      <alignment vertical="center"/>
    </xf>
    <xf numFmtId="0" fontId="13" fillId="0" borderId="23" xfId="3848" applyFont="1" applyFill="1" applyBorder="1" applyAlignment="1">
      <alignment horizontal="left" vertical="center"/>
    </xf>
    <xf numFmtId="0" fontId="13" fillId="0" borderId="23" xfId="3848" applyFont="1" applyFill="1" applyBorder="1" applyAlignment="1">
      <alignment horizontal="center" vertical="center"/>
    </xf>
    <xf numFmtId="0" fontId="10" fillId="0" borderId="23" xfId="3848" applyFont="1" applyFill="1" applyBorder="1" applyAlignment="1">
      <alignment horizontal="left" vertical="center"/>
    </xf>
    <xf numFmtId="0" fontId="13" fillId="0" borderId="23" xfId="3848" applyNumberFormat="1" applyFont="1" applyFill="1" applyBorder="1" applyAlignment="1" applyProtection="1">
      <alignment horizontal="center" vertical="center"/>
    </xf>
    <xf numFmtId="0" fontId="13" fillId="0" borderId="23" xfId="3769" applyFont="1" applyFill="1" applyBorder="1" applyAlignment="1">
      <alignment horizontal="center" vertical="center"/>
    </xf>
    <xf numFmtId="0" fontId="13" fillId="0" borderId="23" xfId="3848" applyFont="1" applyFill="1" applyBorder="1" applyAlignment="1">
      <alignment vertical="center"/>
    </xf>
    <xf numFmtId="0" fontId="93" fillId="0" borderId="0" xfId="4962" applyFont="1" applyFill="1" applyBorder="1" applyAlignment="1">
      <alignment vertical="center"/>
    </xf>
    <xf numFmtId="0" fontId="96" fillId="0" borderId="0" xfId="4962" applyFont="1" applyFill="1" applyBorder="1" applyAlignment="1">
      <alignment vertical="center"/>
    </xf>
    <xf numFmtId="0" fontId="98" fillId="0" borderId="0" xfId="4962" applyFont="1" applyFill="1" applyBorder="1" applyAlignment="1">
      <alignment vertical="center"/>
    </xf>
    <xf numFmtId="0" fontId="10" fillId="0" borderId="0" xfId="4962" applyFont="1" applyFill="1" applyBorder="1" applyAlignment="1">
      <alignment vertical="center"/>
    </xf>
    <xf numFmtId="0" fontId="18" fillId="0" borderId="23" xfId="0" applyFont="1" applyFill="1" applyBorder="1" applyAlignment="1">
      <alignment horizontal="center" vertical="center"/>
    </xf>
    <xf numFmtId="0" fontId="18" fillId="0" borderId="23" xfId="0" applyFont="1" applyFill="1" applyBorder="1" applyAlignment="1">
      <alignment vertical="center" wrapText="1"/>
    </xf>
    <xf numFmtId="179" fontId="18" fillId="0" borderId="23" xfId="0" applyNumberFormat="1" applyFont="1" applyFill="1" applyBorder="1" applyAlignment="1">
      <alignment horizontal="center" vertical="center"/>
    </xf>
    <xf numFmtId="0" fontId="18" fillId="0" borderId="4" xfId="2998" applyFont="1" applyFill="1" applyBorder="1" applyAlignment="1">
      <alignment vertical="center" wrapText="1"/>
    </xf>
    <xf numFmtId="179" fontId="18" fillId="0" borderId="23" xfId="3844" applyNumberFormat="1" applyFont="1" applyFill="1" applyBorder="1" applyAlignment="1">
      <alignment horizontal="center" vertical="center" wrapText="1"/>
    </xf>
    <xf numFmtId="0" fontId="26" fillId="0" borderId="1" xfId="3587" applyFont="1" applyFill="1" applyBorder="1" applyAlignment="1">
      <alignment horizontal="center" vertical="center" wrapText="1"/>
    </xf>
    <xf numFmtId="179" fontId="27" fillId="0" borderId="1" xfId="3733" applyNumberFormat="1" applyFont="1" applyFill="1" applyBorder="1" applyAlignment="1" applyProtection="1">
      <alignment horizontal="center" vertical="center"/>
    </xf>
    <xf numFmtId="182" fontId="27" fillId="0" borderId="1" xfId="3733" applyNumberFormat="1" applyFont="1" applyFill="1" applyBorder="1" applyAlignment="1" applyProtection="1">
      <alignment horizontal="center" vertical="center"/>
    </xf>
    <xf numFmtId="179" fontId="28" fillId="0" borderId="1" xfId="3733" applyNumberFormat="1" applyFont="1" applyFill="1" applyBorder="1" applyAlignment="1" applyProtection="1">
      <alignment horizontal="center" vertical="center"/>
    </xf>
    <xf numFmtId="182" fontId="28" fillId="0" borderId="1" xfId="3733" applyNumberFormat="1" applyFont="1" applyFill="1" applyBorder="1" applyAlignment="1" applyProtection="1">
      <alignment horizontal="center" vertical="center"/>
    </xf>
    <xf numFmtId="179" fontId="27" fillId="0" borderId="1" xfId="3733" applyNumberFormat="1" applyFont="1" applyFill="1" applyBorder="1" applyAlignment="1">
      <alignment horizontal="center" vertical="center"/>
    </xf>
    <xf numFmtId="182" fontId="27" fillId="0" borderId="1" xfId="3733" applyNumberFormat="1" applyFont="1" applyFill="1" applyBorder="1" applyAlignment="1">
      <alignment horizontal="center" vertical="center"/>
    </xf>
    <xf numFmtId="179" fontId="101" fillId="0" borderId="1" xfId="3733" applyNumberFormat="1" applyFont="1" applyFill="1" applyBorder="1" applyAlignment="1" applyProtection="1">
      <alignment horizontal="center" vertical="center"/>
    </xf>
    <xf numFmtId="179" fontId="101" fillId="0" borderId="1" xfId="3733" applyNumberFormat="1" applyFont="1" applyFill="1" applyBorder="1" applyAlignment="1">
      <alignment horizontal="center" vertical="center"/>
    </xf>
    <xf numFmtId="179" fontId="17" fillId="0" borderId="23" xfId="0" applyNumberFormat="1" applyFont="1" applyFill="1" applyBorder="1" applyAlignment="1">
      <alignment horizontal="center" vertical="center"/>
    </xf>
    <xf numFmtId="179" fontId="17" fillId="0" borderId="23" xfId="398" applyNumberFormat="1" applyFont="1" applyFill="1" applyBorder="1" applyAlignment="1">
      <alignment horizontal="center" vertical="center"/>
    </xf>
    <xf numFmtId="195" fontId="18" fillId="0" borderId="23" xfId="3844" applyNumberFormat="1" applyFont="1" applyFill="1" applyBorder="1" applyAlignment="1">
      <alignment horizontal="center" vertical="center" wrapText="1"/>
    </xf>
    <xf numFmtId="0" fontId="18" fillId="0" borderId="23" xfId="2998" applyFont="1" applyFill="1" applyBorder="1" applyAlignment="1">
      <alignment vertical="center" wrapText="1"/>
    </xf>
    <xf numFmtId="179" fontId="18" fillId="0" borderId="23" xfId="2998" applyNumberFormat="1" applyFont="1" applyFill="1" applyBorder="1" applyAlignment="1">
      <alignment horizontal="center" vertical="center"/>
    </xf>
    <xf numFmtId="195" fontId="18" fillId="0" borderId="23" xfId="3844" applyNumberFormat="1" applyFont="1" applyFill="1" applyBorder="1" applyAlignment="1">
      <alignment horizontal="left" vertical="center" wrapText="1"/>
    </xf>
    <xf numFmtId="0" fontId="18" fillId="0" borderId="23" xfId="0" applyFont="1" applyFill="1" applyBorder="1" applyAlignment="1">
      <alignment vertical="center"/>
    </xf>
    <xf numFmtId="179" fontId="18" fillId="0" borderId="23" xfId="0" applyNumberFormat="1" applyFont="1" applyFill="1" applyBorder="1" applyAlignment="1">
      <alignment horizontal="center" vertical="center" wrapText="1"/>
    </xf>
    <xf numFmtId="0" fontId="13" fillId="0" borderId="0" xfId="3733" applyFont="1" applyFill="1" applyBorder="1" applyAlignment="1">
      <alignment vertical="center" wrapText="1"/>
    </xf>
    <xf numFmtId="0" fontId="13" fillId="0" borderId="0" xfId="3733" applyFont="1" applyFill="1" applyBorder="1" applyAlignment="1">
      <alignment vertical="center"/>
    </xf>
    <xf numFmtId="0" fontId="27" fillId="0" borderId="0" xfId="3733" applyFont="1" applyFill="1" applyBorder="1" applyAlignment="1">
      <alignment horizontal="left" vertical="center"/>
    </xf>
    <xf numFmtId="182" fontId="13" fillId="0" borderId="0" xfId="3733" applyNumberFormat="1" applyFont="1" applyFill="1" applyBorder="1" applyAlignment="1">
      <alignment vertical="center"/>
    </xf>
    <xf numFmtId="0" fontId="18" fillId="0" borderId="23" xfId="3848" applyFont="1" applyFill="1" applyBorder="1" applyAlignment="1">
      <alignment vertical="center" wrapText="1"/>
    </xf>
    <xf numFmtId="0" fontId="5" fillId="0" borderId="24" xfId="0" applyFont="1" applyFill="1" applyBorder="1" applyAlignment="1">
      <alignment horizontal="center" vertical="center" wrapText="1"/>
    </xf>
    <xf numFmtId="0" fontId="2" fillId="0" borderId="24" xfId="0" applyFont="1" applyFill="1" applyBorder="1" applyAlignment="1">
      <alignment horizontal="center" vertical="center"/>
    </xf>
    <xf numFmtId="182" fontId="2" fillId="0" borderId="24" xfId="0" applyNumberFormat="1" applyFont="1" applyFill="1" applyBorder="1" applyAlignment="1">
      <alignment horizontal="center" vertical="center"/>
    </xf>
    <xf numFmtId="0" fontId="1" fillId="0" borderId="24" xfId="0" applyFont="1" applyFill="1" applyBorder="1" applyAlignment="1">
      <alignment vertical="center"/>
    </xf>
    <xf numFmtId="0" fontId="1" fillId="0" borderId="24" xfId="0" applyFont="1" applyFill="1" applyBorder="1" applyAlignment="1">
      <alignment horizontal="center" vertical="center"/>
    </xf>
    <xf numFmtId="182" fontId="1" fillId="0" borderId="24" xfId="0" applyNumberFormat="1" applyFont="1" applyFill="1" applyBorder="1" applyAlignment="1">
      <alignment horizontal="center" vertical="center"/>
    </xf>
    <xf numFmtId="0" fontId="19" fillId="0" borderId="24" xfId="0" applyFont="1" applyFill="1" applyBorder="1" applyAlignment="1">
      <alignment vertical="center"/>
    </xf>
    <xf numFmtId="0" fontId="18" fillId="0" borderId="25" xfId="0" applyFont="1" applyFill="1" applyBorder="1" applyAlignment="1">
      <alignment vertical="center" wrapText="1"/>
    </xf>
    <xf numFmtId="179" fontId="18" fillId="0" borderId="25" xfId="0" applyNumberFormat="1" applyFont="1" applyFill="1" applyBorder="1" applyAlignment="1">
      <alignment horizontal="center" vertical="center"/>
    </xf>
    <xf numFmtId="0" fontId="18" fillId="0" borderId="25" xfId="2998" applyFont="1" applyFill="1" applyBorder="1" applyAlignment="1">
      <alignment vertical="center" wrapText="1"/>
    </xf>
    <xf numFmtId="179" fontId="18" fillId="0" borderId="25" xfId="3844" applyNumberFormat="1" applyFont="1" applyFill="1" applyBorder="1" applyAlignment="1">
      <alignment horizontal="center" vertical="center" wrapText="1"/>
    </xf>
    <xf numFmtId="0" fontId="22" fillId="0" borderId="25" xfId="3769" applyFont="1" applyFill="1" applyBorder="1" applyAlignment="1">
      <alignment horizontal="center" vertical="center" wrapText="1"/>
    </xf>
    <xf numFmtId="182" fontId="22" fillId="0" borderId="25" xfId="3769" applyNumberFormat="1" applyFont="1" applyFill="1" applyBorder="1" applyAlignment="1">
      <alignment horizontal="center" vertical="center" wrapText="1"/>
    </xf>
    <xf numFmtId="0" fontId="31" fillId="0" borderId="25" xfId="3769" applyFont="1" applyFill="1" applyBorder="1" applyAlignment="1" applyProtection="1">
      <alignment horizontal="left" vertical="center"/>
      <protection locked="0"/>
    </xf>
    <xf numFmtId="179" fontId="32" fillId="0" borderId="25" xfId="4891" applyNumberFormat="1" applyFont="1" applyFill="1" applyBorder="1" applyAlignment="1" applyProtection="1">
      <alignment horizontal="center" vertical="center"/>
      <protection locked="0"/>
    </xf>
    <xf numFmtId="182" fontId="32" fillId="0" borderId="25" xfId="4891" applyNumberFormat="1" applyFont="1" applyFill="1" applyBorder="1" applyAlignment="1" applyProtection="1">
      <alignment horizontal="center" vertical="center"/>
      <protection locked="0"/>
    </xf>
    <xf numFmtId="179" fontId="24" fillId="0" borderId="25" xfId="3769" applyNumberFormat="1" applyFont="1" applyFill="1" applyBorder="1" applyAlignment="1">
      <alignment vertical="center" wrapText="1"/>
    </xf>
    <xf numFmtId="0" fontId="32" fillId="0" borderId="25" xfId="3769" applyFont="1" applyFill="1" applyBorder="1" applyAlignment="1" applyProtection="1">
      <alignment horizontal="left" vertical="center"/>
      <protection locked="0"/>
    </xf>
    <xf numFmtId="179" fontId="32" fillId="0" borderId="25" xfId="3769" applyNumberFormat="1" applyFont="1" applyFill="1" applyBorder="1" applyAlignment="1">
      <alignment horizontal="center" vertical="center"/>
    </xf>
    <xf numFmtId="182" fontId="32" fillId="0" borderId="25" xfId="3769" applyNumberFormat="1" applyFont="1" applyFill="1" applyBorder="1" applyAlignment="1">
      <alignment horizontal="center" vertical="center"/>
    </xf>
    <xf numFmtId="49" fontId="19" fillId="0" borderId="25" xfId="3769" applyNumberFormat="1" applyFont="1" applyFill="1" applyBorder="1" applyAlignment="1" applyProtection="1">
      <alignment horizontal="left" vertical="center"/>
      <protection locked="0"/>
    </xf>
    <xf numFmtId="179" fontId="19" fillId="0" borderId="25" xfId="3769" applyNumberFormat="1" applyFont="1" applyFill="1" applyBorder="1" applyAlignment="1">
      <alignment horizontal="center" vertical="center"/>
    </xf>
    <xf numFmtId="182" fontId="19" fillId="0" borderId="25" xfId="3769" applyNumberFormat="1" applyFont="1" applyFill="1" applyBorder="1" applyAlignment="1">
      <alignment horizontal="center" vertical="center"/>
    </xf>
    <xf numFmtId="179" fontId="24" fillId="0" borderId="25" xfId="3769" applyNumberFormat="1" applyFont="1" applyFill="1" applyBorder="1" applyAlignment="1">
      <alignment horizontal="left" vertical="center"/>
    </xf>
    <xf numFmtId="0" fontId="20" fillId="0" borderId="25" xfId="3769" applyFont="1" applyFill="1" applyBorder="1" applyAlignment="1">
      <alignment horizontal="left" vertical="center"/>
    </xf>
    <xf numFmtId="0" fontId="19" fillId="0" borderId="25" xfId="3769" applyFont="1" applyFill="1" applyBorder="1" applyAlignment="1">
      <alignment horizontal="left" vertical="center"/>
    </xf>
    <xf numFmtId="0" fontId="20" fillId="0" borderId="25" xfId="3769" applyFont="1" applyFill="1" applyBorder="1" applyAlignment="1">
      <alignment horizontal="left" vertical="center" wrapText="1"/>
    </xf>
    <xf numFmtId="49" fontId="32" fillId="0" borderId="25" xfId="3769" applyNumberFormat="1" applyFont="1" applyFill="1" applyBorder="1" applyAlignment="1" applyProtection="1">
      <alignment horizontal="left" vertical="center"/>
      <protection locked="0"/>
    </xf>
    <xf numFmtId="0" fontId="32" fillId="0" borderId="25" xfId="3769" applyFont="1" applyFill="1" applyBorder="1" applyAlignment="1">
      <alignment horizontal="left" vertical="center"/>
    </xf>
    <xf numFmtId="0" fontId="19" fillId="0" borderId="25" xfId="3769" applyFont="1" applyFill="1" applyBorder="1" applyAlignment="1" applyProtection="1">
      <alignment horizontal="left" vertical="center"/>
      <protection locked="0"/>
    </xf>
    <xf numFmtId="0" fontId="32" fillId="0" borderId="25" xfId="3769" applyFont="1" applyFill="1" applyBorder="1" applyAlignment="1" applyProtection="1">
      <alignment vertical="center"/>
      <protection locked="0"/>
    </xf>
    <xf numFmtId="49" fontId="19" fillId="0" borderId="25" xfId="3769" applyNumberFormat="1" applyFont="1" applyFill="1" applyBorder="1" applyAlignment="1" applyProtection="1">
      <alignment vertical="center"/>
      <protection locked="0"/>
    </xf>
    <xf numFmtId="179" fontId="19" fillId="0" borderId="25" xfId="4891" applyNumberFormat="1" applyFont="1" applyFill="1" applyBorder="1" applyAlignment="1" applyProtection="1">
      <alignment horizontal="center" vertical="center"/>
      <protection locked="0"/>
    </xf>
    <xf numFmtId="182" fontId="19" fillId="0" borderId="25" xfId="4891" applyNumberFormat="1" applyFont="1" applyFill="1" applyBorder="1" applyAlignment="1" applyProtection="1">
      <alignment horizontal="center" vertical="center"/>
      <protection locked="0"/>
    </xf>
    <xf numFmtId="0" fontId="19" fillId="0" borderId="25" xfId="3769" applyFont="1" applyFill="1" applyBorder="1" applyAlignment="1" applyProtection="1">
      <alignment vertical="center"/>
      <protection locked="0"/>
    </xf>
    <xf numFmtId="49" fontId="31" fillId="0" borderId="25" xfId="3769" applyNumberFormat="1" applyFont="1" applyFill="1" applyBorder="1" applyAlignment="1" applyProtection="1">
      <alignment horizontal="left" vertical="center"/>
      <protection locked="0"/>
    </xf>
    <xf numFmtId="184" fontId="32" fillId="0" borderId="25" xfId="4891" applyNumberFormat="1" applyFont="1" applyFill="1" applyBorder="1" applyAlignment="1" applyProtection="1">
      <alignment horizontal="center" vertical="center"/>
      <protection locked="0"/>
    </xf>
    <xf numFmtId="0" fontId="32" fillId="0" borderId="25" xfId="3769" applyFont="1" applyFill="1" applyBorder="1" applyAlignment="1">
      <alignment vertical="center"/>
    </xf>
    <xf numFmtId="179" fontId="32" fillId="0" borderId="25" xfId="4891" applyNumberFormat="1" applyFont="1" applyFill="1" applyBorder="1" applyAlignment="1">
      <alignment horizontal="center" vertical="center"/>
    </xf>
    <xf numFmtId="182" fontId="32" fillId="0" borderId="25" xfId="4891" applyNumberFormat="1" applyFont="1" applyFill="1" applyBorder="1" applyAlignment="1">
      <alignment horizontal="center" vertical="center"/>
    </xf>
    <xf numFmtId="0" fontId="93" fillId="2" borderId="0" xfId="4962" applyFont="1" applyFill="1" applyBorder="1" applyAlignment="1">
      <alignment vertical="center"/>
    </xf>
    <xf numFmtId="0" fontId="3" fillId="2" borderId="0" xfId="4962" applyFont="1" applyFill="1" applyBorder="1" applyAlignment="1">
      <alignment vertical="center"/>
    </xf>
    <xf numFmtId="182" fontId="50" fillId="0" borderId="0" xfId="3733" applyNumberFormat="1" applyFont="1" applyFill="1" applyBorder="1" applyAlignment="1">
      <alignment horizontal="right" vertical="center"/>
    </xf>
    <xf numFmtId="0" fontId="7" fillId="0" borderId="0" xfId="3587" applyFont="1" applyFill="1" applyBorder="1" applyAlignment="1">
      <alignment horizontal="center" vertical="center"/>
    </xf>
    <xf numFmtId="0" fontId="4" fillId="0" borderId="0" xfId="3587" applyFont="1" applyFill="1" applyAlignment="1">
      <alignment vertical="center"/>
    </xf>
    <xf numFmtId="0" fontId="3" fillId="0" borderId="25" xfId="249" applyFont="1" applyFill="1" applyBorder="1" applyAlignment="1">
      <alignment horizontal="center" vertical="center" wrapText="1"/>
    </xf>
    <xf numFmtId="0" fontId="3" fillId="0" borderId="25" xfId="249" applyFont="1" applyFill="1" applyBorder="1" applyAlignment="1">
      <alignment horizontal="center" vertical="center"/>
    </xf>
    <xf numFmtId="0" fontId="13" fillId="0" borderId="25" xfId="249" applyFont="1" applyFill="1" applyBorder="1" applyAlignment="1">
      <alignment horizontal="left" vertical="center" wrapText="1"/>
    </xf>
    <xf numFmtId="0" fontId="13" fillId="0" borderId="25" xfId="249" applyFont="1" applyFill="1" applyBorder="1" applyAlignment="1">
      <alignment horizontal="center" vertical="center"/>
    </xf>
    <xf numFmtId="0" fontId="13" fillId="0" borderId="25" xfId="249" applyFont="1" applyFill="1" applyBorder="1" applyAlignment="1">
      <alignment vertical="center" wrapText="1"/>
    </xf>
    <xf numFmtId="0" fontId="13" fillId="0" borderId="0" xfId="249" applyFont="1" applyFill="1" applyAlignment="1">
      <alignment vertical="center"/>
    </xf>
    <xf numFmtId="0" fontId="8" fillId="0" borderId="25" xfId="249" applyFont="1" applyFill="1" applyBorder="1" applyAlignment="1">
      <alignment horizontal="left" vertical="center" wrapText="1"/>
    </xf>
    <xf numFmtId="0" fontId="3" fillId="0" borderId="25" xfId="249" applyFont="1" applyFill="1" applyBorder="1" applyAlignment="1">
      <alignment vertical="center" wrapText="1"/>
    </xf>
    <xf numFmtId="0" fontId="13" fillId="0" borderId="25" xfId="249" applyFont="1" applyFill="1" applyBorder="1" applyAlignment="1">
      <alignment horizontal="center" vertical="center" wrapText="1"/>
    </xf>
    <xf numFmtId="0" fontId="11" fillId="0" borderId="25" xfId="249" applyFont="1" applyFill="1" applyBorder="1" applyAlignment="1">
      <alignment horizontal="left" vertical="center" wrapText="1"/>
    </xf>
    <xf numFmtId="0" fontId="11" fillId="0" borderId="25" xfId="249" applyFont="1" applyFill="1" applyBorder="1" applyAlignment="1">
      <alignment horizontal="center" vertical="center"/>
    </xf>
    <xf numFmtId="0" fontId="11" fillId="0" borderId="25" xfId="249" applyFont="1" applyFill="1" applyBorder="1" applyAlignment="1">
      <alignment vertical="center" wrapText="1"/>
    </xf>
    <xf numFmtId="0" fontId="11" fillId="0" borderId="0" xfId="249" applyFont="1" applyFill="1" applyAlignment="1">
      <alignment vertical="center"/>
    </xf>
    <xf numFmtId="179" fontId="26" fillId="0" borderId="25" xfId="3733" applyNumberFormat="1" applyFont="1" applyFill="1" applyBorder="1" applyAlignment="1" applyProtection="1">
      <alignment horizontal="center" vertical="center"/>
    </xf>
    <xf numFmtId="0" fontId="94" fillId="0" borderId="0" xfId="4962" applyFont="1" applyFill="1" applyBorder="1" applyAlignment="1">
      <alignment horizontal="center" vertical="center" wrapText="1"/>
    </xf>
    <xf numFmtId="0" fontId="97" fillId="0" borderId="0" xfId="4962" applyFont="1" applyFill="1" applyBorder="1" applyAlignment="1">
      <alignment horizontal="center" vertical="center"/>
    </xf>
    <xf numFmtId="0" fontId="99" fillId="0" borderId="0" xfId="4962" applyFont="1" applyFill="1" applyBorder="1" applyAlignment="1">
      <alignment horizontal="left" vertical="center" wrapText="1"/>
    </xf>
    <xf numFmtId="0" fontId="7" fillId="0" borderId="0" xfId="3848" applyFont="1" applyFill="1" applyAlignment="1">
      <alignment horizontal="center" vertical="center"/>
    </xf>
    <xf numFmtId="0" fontId="8" fillId="0" borderId="5" xfId="3769" applyFont="1" applyFill="1" applyBorder="1" applyAlignment="1">
      <alignment horizontal="left" vertical="center"/>
    </xf>
    <xf numFmtId="0" fontId="8" fillId="0" borderId="0" xfId="0" applyFont="1" applyFill="1" applyAlignment="1">
      <alignment horizontal="left" vertical="center" wrapText="1"/>
    </xf>
    <xf numFmtId="0" fontId="7" fillId="0" borderId="0" xfId="3769" applyFont="1" applyFill="1" applyBorder="1" applyAlignment="1">
      <alignment horizontal="center" vertical="center"/>
    </xf>
    <xf numFmtId="0" fontId="22" fillId="0" borderId="5" xfId="3769" applyFont="1" applyFill="1" applyBorder="1" applyAlignment="1">
      <alignment horizontal="left" vertical="center"/>
    </xf>
    <xf numFmtId="0" fontId="22" fillId="0" borderId="5" xfId="3769" applyFont="1" applyFill="1" applyBorder="1" applyAlignment="1">
      <alignment horizontal="right" vertical="center"/>
    </xf>
    <xf numFmtId="0" fontId="22" fillId="0" borderId="25" xfId="3769" applyFont="1" applyFill="1" applyBorder="1" applyAlignment="1">
      <alignment horizontal="center" vertical="center"/>
    </xf>
    <xf numFmtId="0" fontId="20" fillId="0" borderId="6" xfId="3769" applyFont="1" applyFill="1" applyBorder="1" applyAlignment="1">
      <alignment horizontal="left" vertical="center" wrapText="1"/>
    </xf>
    <xf numFmtId="0" fontId="33" fillId="0" borderId="6" xfId="3769" applyFont="1" applyFill="1" applyBorder="1" applyAlignment="1">
      <alignment horizontal="left" vertical="center" wrapText="1"/>
    </xf>
    <xf numFmtId="0" fontId="22" fillId="0" borderId="25" xfId="3769" applyFont="1" applyFill="1" applyBorder="1" applyAlignment="1">
      <alignment horizontal="center" vertical="center" wrapText="1"/>
    </xf>
    <xf numFmtId="0" fontId="7" fillId="0" borderId="0" xfId="3587" applyFont="1" applyFill="1" applyBorder="1" applyAlignment="1">
      <alignment horizontal="center" vertical="center"/>
    </xf>
    <xf numFmtId="0" fontId="23" fillId="0" borderId="1" xfId="3587" applyFont="1" applyFill="1" applyBorder="1" applyAlignment="1">
      <alignment horizontal="center" vertical="center" wrapText="1"/>
    </xf>
    <xf numFmtId="0" fontId="23" fillId="0" borderId="1" xfId="3733" applyNumberFormat="1" applyFont="1" applyFill="1" applyBorder="1" applyAlignment="1" applyProtection="1">
      <alignment horizontal="center" vertical="center" wrapText="1"/>
    </xf>
    <xf numFmtId="192" fontId="23" fillId="0" borderId="1" xfId="4891" applyNumberFormat="1" applyFont="1" applyFill="1" applyBorder="1" applyAlignment="1">
      <alignment horizontal="center" vertical="center" wrapText="1"/>
    </xf>
    <xf numFmtId="0" fontId="26" fillId="0" borderId="1" xfId="3587" applyFont="1" applyFill="1" applyBorder="1" applyAlignment="1">
      <alignment horizontal="center" vertical="center" wrapText="1"/>
    </xf>
    <xf numFmtId="0" fontId="23" fillId="0" borderId="1" xfId="2314" applyFont="1" applyFill="1" applyBorder="1" applyAlignment="1">
      <alignment horizontal="center" vertical="center" wrapText="1"/>
    </xf>
    <xf numFmtId="182" fontId="23" fillId="0" borderId="1" xfId="4891" applyNumberFormat="1" applyFont="1" applyFill="1" applyBorder="1" applyAlignment="1">
      <alignment horizontal="center" vertical="center" wrapText="1"/>
    </xf>
    <xf numFmtId="0" fontId="26" fillId="0" borderId="1" xfId="3733" applyNumberFormat="1" applyFont="1" applyFill="1" applyBorder="1" applyAlignment="1" applyProtection="1">
      <alignment horizontal="center" vertical="center" wrapText="1"/>
    </xf>
    <xf numFmtId="192" fontId="26" fillId="0" borderId="1" xfId="4891" applyNumberFormat="1" applyFont="1" applyFill="1" applyBorder="1" applyAlignment="1">
      <alignment horizontal="center" vertical="center" wrapText="1"/>
    </xf>
    <xf numFmtId="0" fontId="26" fillId="0" borderId="5" xfId="3587" applyFont="1" applyFill="1" applyBorder="1" applyAlignment="1">
      <alignment horizontal="right" vertical="center"/>
    </xf>
    <xf numFmtId="187" fontId="21" fillId="0" borderId="0" xfId="4132" applyNumberFormat="1" applyFont="1" applyFill="1" applyAlignment="1">
      <alignment horizontal="center" vertical="center"/>
    </xf>
    <xf numFmtId="0" fontId="7" fillId="2" borderId="0" xfId="0" applyFont="1" applyFill="1" applyAlignment="1">
      <alignment horizontal="center" vertical="center"/>
    </xf>
    <xf numFmtId="0" fontId="19" fillId="0" borderId="0" xfId="0" applyFont="1" applyFill="1" applyBorder="1" applyAlignment="1">
      <alignment horizontal="left" vertical="center" wrapText="1"/>
    </xf>
    <xf numFmtId="187" fontId="7" fillId="0" borderId="0" xfId="20" applyNumberFormat="1" applyFont="1" applyFill="1" applyAlignment="1">
      <alignment horizontal="center" vertical="center"/>
    </xf>
    <xf numFmtId="0" fontId="10" fillId="0" borderId="5" xfId="3848" applyFont="1" applyFill="1" applyBorder="1" applyAlignment="1">
      <alignment horizontal="left" vertical="center"/>
    </xf>
    <xf numFmtId="195" fontId="17" fillId="0" borderId="2" xfId="398" applyNumberFormat="1" applyFont="1" applyFill="1" applyBorder="1" applyAlignment="1">
      <alignment horizontal="left" vertical="center" wrapText="1"/>
    </xf>
    <xf numFmtId="195" fontId="17" fillId="0" borderId="4" xfId="398" applyNumberFormat="1"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195" fontId="17" fillId="0" borderId="2" xfId="3844" applyNumberFormat="1" applyFont="1" applyFill="1" applyBorder="1" applyAlignment="1">
      <alignment horizontal="center" vertical="center" wrapText="1"/>
    </xf>
    <xf numFmtId="195" fontId="17" fillId="0" borderId="4" xfId="3844" applyNumberFormat="1" applyFont="1" applyFill="1" applyBorder="1" applyAlignment="1">
      <alignment horizontal="center" vertical="center" wrapText="1"/>
    </xf>
    <xf numFmtId="195" fontId="17" fillId="0" borderId="23" xfId="398" applyNumberFormat="1" applyFont="1" applyFill="1" applyBorder="1" applyAlignment="1">
      <alignment horizontal="left" vertical="center" wrapText="1"/>
    </xf>
    <xf numFmtId="0" fontId="4" fillId="0" borderId="0" xfId="0" applyFont="1" applyFill="1" applyAlignment="1">
      <alignment horizontal="left" vertical="center"/>
    </xf>
    <xf numFmtId="187" fontId="10" fillId="0" borderId="5" xfId="20" applyNumberFormat="1" applyFont="1" applyFill="1" applyBorder="1" applyAlignment="1">
      <alignment horizontal="left" vertical="center"/>
    </xf>
    <xf numFmtId="0" fontId="10" fillId="0" borderId="5" xfId="398" applyFont="1" applyFill="1" applyBorder="1" applyAlignment="1">
      <alignment horizontal="right" vertical="center"/>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3" fillId="0" borderId="0" xfId="3848" applyFont="1" applyFill="1" applyBorder="1" applyAlignment="1">
      <alignment horizontal="right" vertical="center"/>
    </xf>
    <xf numFmtId="0" fontId="10" fillId="0" borderId="5" xfId="3848" applyFont="1" applyFill="1" applyBorder="1" applyAlignment="1">
      <alignment horizontal="right" vertical="center"/>
    </xf>
    <xf numFmtId="0" fontId="7"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cellXfs>
  <cellStyles count="4963">
    <cellStyle name="?鹎%U龡&amp;H齲_x0001_C铣_x0014__x0007__x0001__x0001_" xfId="153"/>
    <cellStyle name="?鹎%U龡&amp;H齲_x0001_C铣_x0014__x0007__x0001__x0001_ 2" xfId="84"/>
    <cellStyle name="?鹎%U龡&amp;H齲_x0001_C铣_x0014__x0007__x0001__x0001_ 2 2" xfId="130"/>
    <cellStyle name="?鹎%U龡&amp;H齲_x0001_C铣_x0014__x0007__x0001__x0001_ 2 2 10" xfId="154"/>
    <cellStyle name="?鹎%U龡&amp;H齲_x0001_C铣_x0014__x0007__x0001__x0001_ 2 2 10 2" xfId="163"/>
    <cellStyle name="?鹎%U龡&amp;H齲_x0001_C铣_x0014__x0007__x0001__x0001_ 2 2 11" xfId="170"/>
    <cellStyle name="?鹎%U龡&amp;H齲_x0001_C铣_x0014__x0007__x0001__x0001_ 2 2 11 2" xfId="136"/>
    <cellStyle name="?鹎%U龡&amp;H齲_x0001_C铣_x0014__x0007__x0001__x0001_ 2 2 12" xfId="179"/>
    <cellStyle name="?鹎%U龡&amp;H齲_x0001_C铣_x0014__x0007__x0001__x0001_ 2 2 2" xfId="143"/>
    <cellStyle name="?鹎%U龡&amp;H齲_x0001_C铣_x0014__x0007__x0001__x0001_ 2 2 2 10" xfId="157"/>
    <cellStyle name="?鹎%U龡&amp;H齲_x0001_C铣_x0014__x0007__x0001__x0001_ 2 2 2 2" xfId="148"/>
    <cellStyle name="?鹎%U龡&amp;H齲_x0001_C铣_x0014__x0007__x0001__x0001_ 2 2 2 2 2" xfId="185"/>
    <cellStyle name="?鹎%U龡&amp;H齲_x0001_C铣_x0014__x0007__x0001__x0001_ 2 2 2 2 2 2" xfId="186"/>
    <cellStyle name="?鹎%U龡&amp;H齲_x0001_C铣_x0014__x0007__x0001__x0001_ 2 2 2 2 2 2 2" xfId="189"/>
    <cellStyle name="?鹎%U龡&amp;H齲_x0001_C铣_x0014__x0007__x0001__x0001_ 2 2 2 2 2 3" xfId="123"/>
    <cellStyle name="?鹎%U龡&amp;H齲_x0001_C铣_x0014__x0007__x0001__x0001_ 2 2 2 2 2 3 2" xfId="125"/>
    <cellStyle name="?鹎%U龡&amp;H齲_x0001_C铣_x0014__x0007__x0001__x0001_ 2 2 2 2 2 4" xfId="193"/>
    <cellStyle name="?鹎%U龡&amp;H齲_x0001_C铣_x0014__x0007__x0001__x0001_ 2 2 2 2 2 4 2" xfId="197"/>
    <cellStyle name="?鹎%U龡&amp;H齲_x0001_C铣_x0014__x0007__x0001__x0001_ 2 2 2 2 2 5" xfId="200"/>
    <cellStyle name="?鹎%U龡&amp;H齲_x0001_C铣_x0014__x0007__x0001__x0001_ 2 2 2 2 2_2015财政决算公开" xfId="202"/>
    <cellStyle name="?鹎%U龡&amp;H齲_x0001_C铣_x0014__x0007__x0001__x0001_ 2 2 2 2 3" xfId="205"/>
    <cellStyle name="?鹎%U龡&amp;H齲_x0001_C铣_x0014__x0007__x0001__x0001_ 2 2 2 2 3 2" xfId="206"/>
    <cellStyle name="?鹎%U龡&amp;H齲_x0001_C铣_x0014__x0007__x0001__x0001_ 2 2 2 2 3 2 2" xfId="210"/>
    <cellStyle name="?鹎%U龡&amp;H齲_x0001_C铣_x0014__x0007__x0001__x0001_ 2 2 2 2 3 3" xfId="55"/>
    <cellStyle name="?鹎%U龡&amp;H齲_x0001_C铣_x0014__x0007__x0001__x0001_ 2 2 2 2 3 3 2" xfId="81"/>
    <cellStyle name="?鹎%U龡&amp;H齲_x0001_C铣_x0014__x0007__x0001__x0001_ 2 2 2 2 3 4" xfId="218"/>
    <cellStyle name="?鹎%U龡&amp;H齲_x0001_C铣_x0014__x0007__x0001__x0001_ 2 2 2 2 3_2015财政决算公开" xfId="4"/>
    <cellStyle name="?鹎%U龡&amp;H齲_x0001_C铣_x0014__x0007__x0001__x0001_ 2 2 2 2 4" xfId="221"/>
    <cellStyle name="?鹎%U龡&amp;H齲_x0001_C铣_x0014__x0007__x0001__x0001_ 2 2 2 2 4 2" xfId="223"/>
    <cellStyle name="?鹎%U龡&amp;H齲_x0001_C铣_x0014__x0007__x0001__x0001_ 2 2 2 2 4 2 2" xfId="118"/>
    <cellStyle name="?鹎%U龡&amp;H齲_x0001_C铣_x0014__x0007__x0001__x0001_ 2 2 2 2 4 3" xfId="166"/>
    <cellStyle name="?鹎%U龡&amp;H齲_x0001_C铣_x0014__x0007__x0001__x0001_ 2 2 2 2 4 3 2" xfId="226"/>
    <cellStyle name="?鹎%U龡&amp;H齲_x0001_C铣_x0014__x0007__x0001__x0001_ 2 2 2 2 4 4" xfId="228"/>
    <cellStyle name="?鹎%U龡&amp;H齲_x0001_C铣_x0014__x0007__x0001__x0001_ 2 2 2 2 4 4 2" xfId="230"/>
    <cellStyle name="?鹎%U龡&amp;H齲_x0001_C铣_x0014__x0007__x0001__x0001_ 2 2 2 2 4 5" xfId="231"/>
    <cellStyle name="?鹎%U龡&amp;H齲_x0001_C铣_x0014__x0007__x0001__x0001_ 2 2 2 2 4_2015财政决算公开" xfId="172"/>
    <cellStyle name="?鹎%U龡&amp;H齲_x0001_C铣_x0014__x0007__x0001__x0001_ 2 2 2 2 5" xfId="234"/>
    <cellStyle name="?鹎%U龡&amp;H齲_x0001_C铣_x0014__x0007__x0001__x0001_ 2 2 2 2 5 2" xfId="236"/>
    <cellStyle name="?鹎%U龡&amp;H齲_x0001_C铣_x0014__x0007__x0001__x0001_ 2 2 2 2 6" xfId="243"/>
    <cellStyle name="?鹎%U龡&amp;H齲_x0001_C铣_x0014__x0007__x0001__x0001_ 2 2 2 2 6 2" xfId="246"/>
    <cellStyle name="?鹎%U龡&amp;H齲_x0001_C铣_x0014__x0007__x0001__x0001_ 2 2 2 2 7" xfId="253"/>
    <cellStyle name="?鹎%U龡&amp;H齲_x0001_C铣_x0014__x0007__x0001__x0001_ 2 2 2 2 7 2" xfId="258"/>
    <cellStyle name="?鹎%U龡&amp;H齲_x0001_C铣_x0014__x0007__x0001__x0001_ 2 2 2 2 8" xfId="265"/>
    <cellStyle name="?鹎%U龡&amp;H齲_x0001_C铣_x0014__x0007__x0001__x0001_ 2 2 2 2_2015财政决算公开" xfId="267"/>
    <cellStyle name="?鹎%U龡&amp;H齲_x0001_C铣_x0014__x0007__x0001__x0001_ 2 2 2 3" xfId="271"/>
    <cellStyle name="?鹎%U龡&amp;H齲_x0001_C铣_x0014__x0007__x0001__x0001_ 2 2 2 3 2" xfId="272"/>
    <cellStyle name="?鹎%U龡&amp;H齲_x0001_C铣_x0014__x0007__x0001__x0001_ 2 2 2 3 2 2" xfId="106"/>
    <cellStyle name="?鹎%U龡&amp;H齲_x0001_C铣_x0014__x0007__x0001__x0001_ 2 2 2 3 3" xfId="273"/>
    <cellStyle name="?鹎%U龡&amp;H齲_x0001_C铣_x0014__x0007__x0001__x0001_ 2 2 2 3 3 2" xfId="278"/>
    <cellStyle name="?鹎%U龡&amp;H齲_x0001_C铣_x0014__x0007__x0001__x0001_ 2 2 2 3 4" xfId="281"/>
    <cellStyle name="?鹎%U龡&amp;H齲_x0001_C铣_x0014__x0007__x0001__x0001_ 2 2 2 3 4 2" xfId="284"/>
    <cellStyle name="?鹎%U龡&amp;H齲_x0001_C铣_x0014__x0007__x0001__x0001_ 2 2 2 3 5" xfId="287"/>
    <cellStyle name="?鹎%U龡&amp;H齲_x0001_C铣_x0014__x0007__x0001__x0001_ 2 2 2 3_2015财政决算公开" xfId="127"/>
    <cellStyle name="?鹎%U龡&amp;H齲_x0001_C铣_x0014__x0007__x0001__x0001_ 2 2 2 4" xfId="290"/>
    <cellStyle name="?鹎%U龡&amp;H齲_x0001_C铣_x0014__x0007__x0001__x0001_ 2 2 2 4 2" xfId="293"/>
    <cellStyle name="?鹎%U龡&amp;H齲_x0001_C铣_x0014__x0007__x0001__x0001_ 2 2 2 4 2 2" xfId="296"/>
    <cellStyle name="?鹎%U龡&amp;H齲_x0001_C铣_x0014__x0007__x0001__x0001_ 2 2 2 4 3" xfId="299"/>
    <cellStyle name="?鹎%U龡&amp;H齲_x0001_C铣_x0014__x0007__x0001__x0001_ 2 2 2 4 3 2" xfId="300"/>
    <cellStyle name="?鹎%U龡&amp;H齲_x0001_C铣_x0014__x0007__x0001__x0001_ 2 2 2 4 4" xfId="309"/>
    <cellStyle name="?鹎%U龡&amp;H齲_x0001_C铣_x0014__x0007__x0001__x0001_ 2 2 2 4 4 2" xfId="310"/>
    <cellStyle name="?鹎%U龡&amp;H齲_x0001_C铣_x0014__x0007__x0001__x0001_ 2 2 2 4 5" xfId="315"/>
    <cellStyle name="?鹎%U龡&amp;H齲_x0001_C铣_x0014__x0007__x0001__x0001_ 2 2 2 4_2015财政决算公开" xfId="323"/>
    <cellStyle name="?鹎%U龡&amp;H齲_x0001_C铣_x0014__x0007__x0001__x0001_ 2 2 2 5" xfId="326"/>
    <cellStyle name="?鹎%U龡&amp;H齲_x0001_C铣_x0014__x0007__x0001__x0001_ 2 2 2 5 2" xfId="25"/>
    <cellStyle name="?鹎%U龡&amp;H齲_x0001_C铣_x0014__x0007__x0001__x0001_ 2 2 2 5 2 2" xfId="329"/>
    <cellStyle name="?鹎%U龡&amp;H齲_x0001_C铣_x0014__x0007__x0001__x0001_ 2 2 2 5 3" xfId="333"/>
    <cellStyle name="?鹎%U龡&amp;H齲_x0001_C铣_x0014__x0007__x0001__x0001_ 2 2 2 5 3 2" xfId="334"/>
    <cellStyle name="?鹎%U龡&amp;H齲_x0001_C铣_x0014__x0007__x0001__x0001_ 2 2 2 5 4" xfId="336"/>
    <cellStyle name="?鹎%U龡&amp;H齲_x0001_C铣_x0014__x0007__x0001__x0001_ 2 2 2 5_2015财政决算公开" xfId="338"/>
    <cellStyle name="?鹎%U龡&amp;H齲_x0001_C铣_x0014__x0007__x0001__x0001_ 2 2 2 6" xfId="339"/>
    <cellStyle name="?鹎%U龡&amp;H齲_x0001_C铣_x0014__x0007__x0001__x0001_ 2 2 2 6 2" xfId="340"/>
    <cellStyle name="?鹎%U龡&amp;H齲_x0001_C铣_x0014__x0007__x0001__x0001_ 2 2 2 6 2 2" xfId="343"/>
    <cellStyle name="?鹎%U龡&amp;H齲_x0001_C铣_x0014__x0007__x0001__x0001_ 2 2 2 6 3" xfId="348"/>
    <cellStyle name="?鹎%U龡&amp;H齲_x0001_C铣_x0014__x0007__x0001__x0001_ 2 2 2 6 3 2" xfId="351"/>
    <cellStyle name="?鹎%U龡&amp;H齲_x0001_C铣_x0014__x0007__x0001__x0001_ 2 2 2 6 4" xfId="354"/>
    <cellStyle name="?鹎%U龡&amp;H齲_x0001_C铣_x0014__x0007__x0001__x0001_ 2 2 2 6 4 2" xfId="270"/>
    <cellStyle name="?鹎%U龡&amp;H齲_x0001_C铣_x0014__x0007__x0001__x0001_ 2 2 2 6 5" xfId="355"/>
    <cellStyle name="?鹎%U龡&amp;H齲_x0001_C铣_x0014__x0007__x0001__x0001_ 2 2 2 6_2015财政决算公开" xfId="358"/>
    <cellStyle name="?鹎%U龡&amp;H齲_x0001_C铣_x0014__x0007__x0001__x0001_ 2 2 2 7" xfId="360"/>
    <cellStyle name="?鹎%U龡&amp;H齲_x0001_C铣_x0014__x0007__x0001__x0001_ 2 2 2 7 2" xfId="361"/>
    <cellStyle name="?鹎%U龡&amp;H齲_x0001_C铣_x0014__x0007__x0001__x0001_ 2 2 2 8" xfId="298"/>
    <cellStyle name="?鹎%U龡&amp;H齲_x0001_C铣_x0014__x0007__x0001__x0001_ 2 2 2 8 2" xfId="363"/>
    <cellStyle name="?鹎%U龡&amp;H齲_x0001_C铣_x0014__x0007__x0001__x0001_ 2 2 2 9" xfId="365"/>
    <cellStyle name="?鹎%U龡&amp;H齲_x0001_C铣_x0014__x0007__x0001__x0001_ 2 2 2 9 2" xfId="367"/>
    <cellStyle name="?鹎%U龡&amp;H齲_x0001_C铣_x0014__x0007__x0001__x0001_ 2 2 2_2015财政决算公开" xfId="368"/>
    <cellStyle name="?鹎%U龡&amp;H齲_x0001_C铣_x0014__x0007__x0001__x0001_ 2 2 3" xfId="159"/>
    <cellStyle name="?鹎%U龡&amp;H齲_x0001_C铣_x0014__x0007__x0001__x0001_ 2 2 3 2" xfId="372"/>
    <cellStyle name="?鹎%U龡&amp;H齲_x0001_C铣_x0014__x0007__x0001__x0001_ 2 2 3 2 2" xfId="9"/>
    <cellStyle name="?鹎%U龡&amp;H齲_x0001_C铣_x0014__x0007__x0001__x0001_ 2 2 3 2 2 2" xfId="89"/>
    <cellStyle name="?鹎%U龡&amp;H齲_x0001_C铣_x0014__x0007__x0001__x0001_ 2 2 3 2 3" xfId="204"/>
    <cellStyle name="?鹎%U龡&amp;H齲_x0001_C铣_x0014__x0007__x0001__x0001_ 2 2 3 2 3 2" xfId="375"/>
    <cellStyle name="?鹎%U龡&amp;H齲_x0001_C铣_x0014__x0007__x0001__x0001_ 2 2 3 2 4" xfId="378"/>
    <cellStyle name="?鹎%U龡&amp;H齲_x0001_C铣_x0014__x0007__x0001__x0001_ 2 2 3 2 4 2" xfId="381"/>
    <cellStyle name="?鹎%U龡&amp;H齲_x0001_C铣_x0014__x0007__x0001__x0001_ 2 2 3 2 5" xfId="384"/>
    <cellStyle name="?鹎%U龡&amp;H齲_x0001_C铣_x0014__x0007__x0001__x0001_ 2 2 3 2_2015财政决算公开" xfId="386"/>
    <cellStyle name="?鹎%U龡&amp;H齲_x0001_C铣_x0014__x0007__x0001__x0001_ 2 2 3 3" xfId="390"/>
    <cellStyle name="?鹎%U龡&amp;H齲_x0001_C铣_x0014__x0007__x0001__x0001_ 2 2 3 3 2" xfId="391"/>
    <cellStyle name="?鹎%U龡&amp;H齲_x0001_C铣_x0014__x0007__x0001__x0001_ 2 2 3 3 2 2" xfId="392"/>
    <cellStyle name="?鹎%U龡&amp;H齲_x0001_C铣_x0014__x0007__x0001__x0001_ 2 2 3 3 3" xfId="395"/>
    <cellStyle name="?鹎%U龡&amp;H齲_x0001_C铣_x0014__x0007__x0001__x0001_ 2 2 3 3 3 2" xfId="397"/>
    <cellStyle name="?鹎%U龡&amp;H齲_x0001_C铣_x0014__x0007__x0001__x0001_ 2 2 3 3 4" xfId="399"/>
    <cellStyle name="?鹎%U龡&amp;H齲_x0001_C铣_x0014__x0007__x0001__x0001_ 2 2 3 3_2015财政决算公开" xfId="295"/>
    <cellStyle name="?鹎%U龡&amp;H齲_x0001_C铣_x0014__x0007__x0001__x0001_ 2 2 3 4" xfId="406"/>
    <cellStyle name="?鹎%U龡&amp;H齲_x0001_C铣_x0014__x0007__x0001__x0001_ 2 2 3 4 2" xfId="23"/>
    <cellStyle name="?鹎%U龡&amp;H齲_x0001_C铣_x0014__x0007__x0001__x0001_ 2 2 3 4 2 2" xfId="408"/>
    <cellStyle name="?鹎%U龡&amp;H齲_x0001_C铣_x0014__x0007__x0001__x0001_ 2 2 3 4 3" xfId="412"/>
    <cellStyle name="?鹎%U龡&amp;H齲_x0001_C铣_x0014__x0007__x0001__x0001_ 2 2 3 4 3 2" xfId="413"/>
    <cellStyle name="?鹎%U龡&amp;H齲_x0001_C铣_x0014__x0007__x0001__x0001_ 2 2 3 4 4" xfId="419"/>
    <cellStyle name="?鹎%U龡&amp;H齲_x0001_C铣_x0014__x0007__x0001__x0001_ 2 2 3 4 4 2" xfId="420"/>
    <cellStyle name="?鹎%U龡&amp;H齲_x0001_C铣_x0014__x0007__x0001__x0001_ 2 2 3 4 5" xfId="151"/>
    <cellStyle name="?鹎%U龡&amp;H齲_x0001_C铣_x0014__x0007__x0001__x0001_ 2 2 3 4_2015财政决算公开" xfId="5"/>
    <cellStyle name="?鹎%U龡&amp;H齲_x0001_C铣_x0014__x0007__x0001__x0001_ 2 2 3 5" xfId="423"/>
    <cellStyle name="?鹎%U龡&amp;H齲_x0001_C铣_x0014__x0007__x0001__x0001_ 2 2 3 5 2" xfId="424"/>
    <cellStyle name="?鹎%U龡&amp;H齲_x0001_C铣_x0014__x0007__x0001__x0001_ 2 2 3 6" xfId="425"/>
    <cellStyle name="?鹎%U龡&amp;H齲_x0001_C铣_x0014__x0007__x0001__x0001_ 2 2 3 6 2" xfId="102"/>
    <cellStyle name="?鹎%U龡&amp;H齲_x0001_C铣_x0014__x0007__x0001__x0001_ 2 2 3 7" xfId="431"/>
    <cellStyle name="?鹎%U龡&amp;H齲_x0001_C铣_x0014__x0007__x0001__x0001_ 2 2 3 7 2" xfId="434"/>
    <cellStyle name="?鹎%U龡&amp;H齲_x0001_C铣_x0014__x0007__x0001__x0001_ 2 2 3 8" xfId="302"/>
    <cellStyle name="?鹎%U龡&amp;H齲_x0001_C铣_x0014__x0007__x0001__x0001_ 2 2 3_2015财政决算公开" xfId="282"/>
    <cellStyle name="?鹎%U龡&amp;H齲_x0001_C铣_x0014__x0007__x0001__x0001_ 2 2 4" xfId="369"/>
    <cellStyle name="?鹎%U龡&amp;H齲_x0001_C铣_x0014__x0007__x0001__x0001_ 2 2 4 2" xfId="437"/>
    <cellStyle name="?鹎%U龡&amp;H齲_x0001_C铣_x0014__x0007__x0001__x0001_ 2 2 4 2 2" xfId="41"/>
    <cellStyle name="?鹎%U龡&amp;H齲_x0001_C铣_x0014__x0007__x0001__x0001_ 2 2 4 3" xfId="439"/>
    <cellStyle name="?鹎%U龡&amp;H齲_x0001_C铣_x0014__x0007__x0001__x0001_ 2 2 4 3 2" xfId="440"/>
    <cellStyle name="?鹎%U龡&amp;H齲_x0001_C铣_x0014__x0007__x0001__x0001_ 2 2 4 4" xfId="441"/>
    <cellStyle name="?鹎%U龡&amp;H齲_x0001_C铣_x0014__x0007__x0001__x0001_ 2 2 4 4 2" xfId="443"/>
    <cellStyle name="?鹎%U龡&amp;H齲_x0001_C铣_x0014__x0007__x0001__x0001_ 2 2 4 5" xfId="445"/>
    <cellStyle name="?鹎%U龡&amp;H齲_x0001_C铣_x0014__x0007__x0001__x0001_ 2 2 4_2015财政决算公开" xfId="447"/>
    <cellStyle name="?鹎%U龡&amp;H齲_x0001_C铣_x0014__x0007__x0001__x0001_ 2 2 5" xfId="451"/>
    <cellStyle name="?鹎%U龡&amp;H齲_x0001_C铣_x0014__x0007__x0001__x0001_ 2 2 5 2" xfId="454"/>
    <cellStyle name="?鹎%U龡&amp;H齲_x0001_C铣_x0014__x0007__x0001__x0001_ 2 2 5 2 2" xfId="458"/>
    <cellStyle name="?鹎%U龡&amp;H齲_x0001_C铣_x0014__x0007__x0001__x0001_ 2 2 5 3" xfId="460"/>
    <cellStyle name="?鹎%U龡&amp;H齲_x0001_C铣_x0014__x0007__x0001__x0001_ 2 2 5 3 2" xfId="462"/>
    <cellStyle name="?鹎%U龡&amp;H齲_x0001_C铣_x0014__x0007__x0001__x0001_ 2 2 5 4" xfId="465"/>
    <cellStyle name="?鹎%U龡&amp;H齲_x0001_C铣_x0014__x0007__x0001__x0001_ 2 2 5 4 2" xfId="466"/>
    <cellStyle name="?鹎%U龡&amp;H齲_x0001_C铣_x0014__x0007__x0001__x0001_ 2 2 5 5" xfId="470"/>
    <cellStyle name="?鹎%U龡&amp;H齲_x0001_C铣_x0014__x0007__x0001__x0001_ 2 2 5_2015财政决算公开" xfId="474"/>
    <cellStyle name="?鹎%U龡&amp;H齲_x0001_C铣_x0014__x0007__x0001__x0001_ 2 2 6" xfId="476"/>
    <cellStyle name="?鹎%U龡&amp;H齲_x0001_C铣_x0014__x0007__x0001__x0001_ 2 2 6 2" xfId="480"/>
    <cellStyle name="?鹎%U龡&amp;H齲_x0001_C铣_x0014__x0007__x0001__x0001_ 2 2 6 2 2" xfId="484"/>
    <cellStyle name="?鹎%U龡&amp;H齲_x0001_C铣_x0014__x0007__x0001__x0001_ 2 2 6 3" xfId="491"/>
    <cellStyle name="?鹎%U龡&amp;H齲_x0001_C铣_x0014__x0007__x0001__x0001_ 2 2 6 3 2" xfId="494"/>
    <cellStyle name="?鹎%U龡&amp;H齲_x0001_C铣_x0014__x0007__x0001__x0001_ 2 2 6 4" xfId="499"/>
    <cellStyle name="?鹎%U龡&amp;H齲_x0001_C铣_x0014__x0007__x0001__x0001_ 2 2 6_2015财政决算公开" xfId="502"/>
    <cellStyle name="?鹎%U龡&amp;H齲_x0001_C铣_x0014__x0007__x0001__x0001_ 2 2 7" xfId="503"/>
    <cellStyle name="?鹎%U龡&amp;H齲_x0001_C铣_x0014__x0007__x0001__x0001_ 2 2 7 2" xfId="511"/>
    <cellStyle name="?鹎%U龡&amp;H齲_x0001_C铣_x0014__x0007__x0001__x0001_ 2 2 7 2 2" xfId="317"/>
    <cellStyle name="?鹎%U龡&amp;H齲_x0001_C铣_x0014__x0007__x0001__x0001_ 2 2 7 3" xfId="516"/>
    <cellStyle name="?鹎%U龡&amp;H齲_x0001_C铣_x0014__x0007__x0001__x0001_ 2 2 7 3 2" xfId="518"/>
    <cellStyle name="?鹎%U龡&amp;H齲_x0001_C铣_x0014__x0007__x0001__x0001_ 2 2 7 4" xfId="521"/>
    <cellStyle name="?鹎%U龡&amp;H齲_x0001_C铣_x0014__x0007__x0001__x0001_ 2 2 7 4 2" xfId="356"/>
    <cellStyle name="?鹎%U龡&amp;H齲_x0001_C铣_x0014__x0007__x0001__x0001_ 2 2 7 5" xfId="527"/>
    <cellStyle name="?鹎%U龡&amp;H齲_x0001_C铣_x0014__x0007__x0001__x0001_ 2 2 7_2015财政决算公开" xfId="528"/>
    <cellStyle name="?鹎%U龡&amp;H齲_x0001_C铣_x0014__x0007__x0001__x0001_ 2 2 8" xfId="134"/>
    <cellStyle name="?鹎%U龡&amp;H齲_x0001_C铣_x0014__x0007__x0001__x0001_ 2 2 8 2" xfId="145"/>
    <cellStyle name="?鹎%U龡&amp;H齲_x0001_C铣_x0014__x0007__x0001__x0001_ 2 2 9" xfId="533"/>
    <cellStyle name="?鹎%U龡&amp;H齲_x0001_C铣_x0014__x0007__x0001__x0001_ 2 2 9 2" xfId="388"/>
    <cellStyle name="?鹎%U龡&amp;H齲_x0001_C铣_x0014__x0007__x0001__x0001_ 2 2_2015财政决算公开" xfId="539"/>
    <cellStyle name="?鹎%U龡&amp;H齲_x0001_C铣_x0014__x0007__x0001__x0001_ 2 3" xfId="531"/>
    <cellStyle name="?鹎%U龡&amp;H齲_x0001_C铣_x0014__x0007__x0001__x0001_ 2 3 10" xfId="291"/>
    <cellStyle name="?鹎%U龡&amp;H齲_x0001_C铣_x0014__x0007__x0001__x0001_ 2 3 2" xfId="389"/>
    <cellStyle name="?鹎%U龡&amp;H齲_x0001_C铣_x0014__x0007__x0001__x0001_ 2 3 2 2" xfId="543"/>
    <cellStyle name="?鹎%U龡&amp;H齲_x0001_C铣_x0014__x0007__x0001__x0001_ 2 3 2 2 2" xfId="545"/>
    <cellStyle name="?鹎%U龡&amp;H齲_x0001_C铣_x0014__x0007__x0001__x0001_ 2 3 2 2 2 2" xfId="546"/>
    <cellStyle name="?鹎%U龡&amp;H齲_x0001_C铣_x0014__x0007__x0001__x0001_ 2 3 2 2 3" xfId="479"/>
    <cellStyle name="?鹎%U龡&amp;H齲_x0001_C铣_x0014__x0007__x0001__x0001_ 2 3 2 2 3 2" xfId="483"/>
    <cellStyle name="?鹎%U龡&amp;H齲_x0001_C铣_x0014__x0007__x0001__x0001_ 2 3 2 2 4" xfId="490"/>
    <cellStyle name="?鹎%U龡&amp;H齲_x0001_C铣_x0014__x0007__x0001__x0001_ 2 3 2 2 4 2" xfId="493"/>
    <cellStyle name="?鹎%U龡&amp;H齲_x0001_C铣_x0014__x0007__x0001__x0001_ 2 3 2 2 5" xfId="498"/>
    <cellStyle name="?鹎%U龡&amp;H齲_x0001_C铣_x0014__x0007__x0001__x0001_ 2 3 2 2_2015财政决算公开" xfId="549"/>
    <cellStyle name="?鹎%U龡&amp;H齲_x0001_C铣_x0014__x0007__x0001__x0001_ 2 3 2 3" xfId="550"/>
    <cellStyle name="?鹎%U龡&amp;H齲_x0001_C铣_x0014__x0007__x0001__x0001_ 2 3 2 3 2" xfId="36"/>
    <cellStyle name="?鹎%U龡&amp;H齲_x0001_C铣_x0014__x0007__x0001__x0001_ 2 3 2 3 2 2" xfId="289"/>
    <cellStyle name="?鹎%U龡&amp;H齲_x0001_C铣_x0014__x0007__x0001__x0001_ 2 3 2 3 3" xfId="507"/>
    <cellStyle name="?鹎%U龡&amp;H齲_x0001_C铣_x0014__x0007__x0001__x0001_ 2 3 2 3 3 2" xfId="322"/>
    <cellStyle name="?鹎%U龡&amp;H齲_x0001_C铣_x0014__x0007__x0001__x0001_ 2 3 2 3 4" xfId="514"/>
    <cellStyle name="?鹎%U龡&amp;H齲_x0001_C铣_x0014__x0007__x0001__x0001_ 2 3 2 3_2015财政决算公开" xfId="552"/>
    <cellStyle name="?鹎%U龡&amp;H齲_x0001_C铣_x0014__x0007__x0001__x0001_ 2 3 2 4" xfId="554"/>
    <cellStyle name="?鹎%U龡&amp;H齲_x0001_C铣_x0014__x0007__x0001__x0001_ 2 3 2 4 2" xfId="555"/>
    <cellStyle name="?鹎%U龡&amp;H齲_x0001_C铣_x0014__x0007__x0001__x0001_ 2 3 2 4 2 2" xfId="558"/>
    <cellStyle name="?鹎%U龡&amp;H齲_x0001_C铣_x0014__x0007__x0001__x0001_ 2 3 2 4 3" xfId="147"/>
    <cellStyle name="?鹎%U龡&amp;H齲_x0001_C铣_x0014__x0007__x0001__x0001_ 2 3 2 4 3 2" xfId="152"/>
    <cellStyle name="?鹎%U龡&amp;H齲_x0001_C铣_x0014__x0007__x0001__x0001_ 2 3 2 4 4" xfId="161"/>
    <cellStyle name="?鹎%U龡&amp;H齲_x0001_C铣_x0014__x0007__x0001__x0001_ 2 3 2 4 4 2" xfId="373"/>
    <cellStyle name="?鹎%U龡&amp;H齲_x0001_C铣_x0014__x0007__x0001__x0001_ 2 3 2 4 5" xfId="371"/>
    <cellStyle name="?鹎%U龡&amp;H齲_x0001_C铣_x0014__x0007__x0001__x0001_ 2 3 2 4_2015财政决算公开" xfId="562"/>
    <cellStyle name="?鹎%U龡&amp;H齲_x0001_C铣_x0014__x0007__x0001__x0001_ 2 3 2 5" xfId="563"/>
    <cellStyle name="?鹎%U龡&amp;H齲_x0001_C铣_x0014__x0007__x0001__x0001_ 2 3 2 5 2" xfId="564"/>
    <cellStyle name="?鹎%U龡&amp;H齲_x0001_C铣_x0014__x0007__x0001__x0001_ 2 3 2 6" xfId="565"/>
    <cellStyle name="?鹎%U龡&amp;H齲_x0001_C铣_x0014__x0007__x0001__x0001_ 2 3 2 6 2" xfId="566"/>
    <cellStyle name="?鹎%U龡&amp;H齲_x0001_C铣_x0014__x0007__x0001__x0001_ 2 3 2 7" xfId="569"/>
    <cellStyle name="?鹎%U龡&amp;H齲_x0001_C铣_x0014__x0007__x0001__x0001_ 2 3 2 7 2" xfId="571"/>
    <cellStyle name="?鹎%U龡&amp;H齲_x0001_C铣_x0014__x0007__x0001__x0001_ 2 3 2 8" xfId="332"/>
    <cellStyle name="?鹎%U龡&amp;H齲_x0001_C铣_x0014__x0007__x0001__x0001_ 2 3 2_2015财政决算公开" xfId="90"/>
    <cellStyle name="?鹎%U龡&amp;H齲_x0001_C铣_x0014__x0007__x0001__x0001_ 2 3 3" xfId="573"/>
    <cellStyle name="?鹎%U龡&amp;H齲_x0001_C铣_x0014__x0007__x0001__x0001_ 2 3 3 2" xfId="574"/>
    <cellStyle name="?鹎%U龡&amp;H齲_x0001_C铣_x0014__x0007__x0001__x0001_ 2 3 3 2 2" xfId="324"/>
    <cellStyle name="?鹎%U龡&amp;H齲_x0001_C铣_x0014__x0007__x0001__x0001_ 2 3 3 3" xfId="575"/>
    <cellStyle name="?鹎%U龡&amp;H齲_x0001_C铣_x0014__x0007__x0001__x0001_ 2 3 3 3 2" xfId="576"/>
    <cellStyle name="?鹎%U龡&amp;H齲_x0001_C铣_x0014__x0007__x0001__x0001_ 2 3 3 4" xfId="27"/>
    <cellStyle name="?鹎%U龡&amp;H齲_x0001_C铣_x0014__x0007__x0001__x0001_ 2 3 3 4 2" xfId="577"/>
    <cellStyle name="?鹎%U龡&amp;H齲_x0001_C铣_x0014__x0007__x0001__x0001_ 2 3 3 5" xfId="578"/>
    <cellStyle name="?鹎%U龡&amp;H齲_x0001_C铣_x0014__x0007__x0001__x0001_ 2 3 3_2015财政决算公开" xfId="583"/>
    <cellStyle name="?鹎%U龡&amp;H齲_x0001_C铣_x0014__x0007__x0001__x0001_ 2 3 4" xfId="584"/>
    <cellStyle name="?鹎%U龡&amp;H齲_x0001_C铣_x0014__x0007__x0001__x0001_ 2 3 4 2" xfId="587"/>
    <cellStyle name="?鹎%U龡&amp;H齲_x0001_C铣_x0014__x0007__x0001__x0001_ 2 3 4 2 2" xfId="588"/>
    <cellStyle name="?鹎%U龡&amp;H齲_x0001_C铣_x0014__x0007__x0001__x0001_ 2 3 4 3" xfId="590"/>
    <cellStyle name="?鹎%U龡&amp;H齲_x0001_C铣_x0014__x0007__x0001__x0001_ 2 3 4 3 2" xfId="245"/>
    <cellStyle name="?鹎%U龡&amp;H齲_x0001_C铣_x0014__x0007__x0001__x0001_ 2 3 4 4" xfId="592"/>
    <cellStyle name="?鹎%U龡&amp;H齲_x0001_C铣_x0014__x0007__x0001__x0001_ 2 3 4 4 2" xfId="593"/>
    <cellStyle name="?鹎%U龡&amp;H齲_x0001_C铣_x0014__x0007__x0001__x0001_ 2 3 4 5" xfId="595"/>
    <cellStyle name="?鹎%U龡&amp;H齲_x0001_C铣_x0014__x0007__x0001__x0001_ 2 3 4_2015财政决算公开" xfId="556"/>
    <cellStyle name="?鹎%U龡&amp;H齲_x0001_C铣_x0014__x0007__x0001__x0001_ 2 3 5" xfId="597"/>
    <cellStyle name="?鹎%U龡&amp;H齲_x0001_C铣_x0014__x0007__x0001__x0001_ 2 3 5 2" xfId="32"/>
    <cellStyle name="?鹎%U龡&amp;H齲_x0001_C铣_x0014__x0007__x0001__x0001_ 2 3 5 2 2" xfId="600"/>
    <cellStyle name="?鹎%U龡&amp;H齲_x0001_C铣_x0014__x0007__x0001__x0001_ 2 3 5 3" xfId="22"/>
    <cellStyle name="?鹎%U龡&amp;H齲_x0001_C铣_x0014__x0007__x0001__x0001_ 2 3 5 3 2" xfId="605"/>
    <cellStyle name="?鹎%U龡&amp;H齲_x0001_C铣_x0014__x0007__x0001__x0001_ 2 3 5 4" xfId="52"/>
    <cellStyle name="?鹎%U龡&amp;H齲_x0001_C铣_x0014__x0007__x0001__x0001_ 2 3 5_2015财政决算公开" xfId="608"/>
    <cellStyle name="?鹎%U龡&amp;H齲_x0001_C铣_x0014__x0007__x0001__x0001_ 2 3 6" xfId="612"/>
    <cellStyle name="?鹎%U龡&amp;H齲_x0001_C铣_x0014__x0007__x0001__x0001_ 2 3 6 2" xfId="615"/>
    <cellStyle name="?鹎%U龡&amp;H齲_x0001_C铣_x0014__x0007__x0001__x0001_ 2 3 6 2 2" xfId="617"/>
    <cellStyle name="?鹎%U龡&amp;H齲_x0001_C铣_x0014__x0007__x0001__x0001_ 2 3 6 3" xfId="619"/>
    <cellStyle name="?鹎%U龡&amp;H齲_x0001_C铣_x0014__x0007__x0001__x0001_ 2 3 6 3 2" xfId="623"/>
    <cellStyle name="?鹎%U龡&amp;H齲_x0001_C铣_x0014__x0007__x0001__x0001_ 2 3 6 4" xfId="624"/>
    <cellStyle name="?鹎%U龡&amp;H齲_x0001_C铣_x0014__x0007__x0001__x0001_ 2 3 6 4 2" xfId="629"/>
    <cellStyle name="?鹎%U龡&amp;H齲_x0001_C铣_x0014__x0007__x0001__x0001_ 2 3 6 5" xfId="46"/>
    <cellStyle name="?鹎%U龡&amp;H齲_x0001_C铣_x0014__x0007__x0001__x0001_ 2 3 6_2015财政决算公开" xfId="259"/>
    <cellStyle name="?鹎%U龡&amp;H齲_x0001_C铣_x0014__x0007__x0001__x0001_ 2 3 7" xfId="630"/>
    <cellStyle name="?鹎%U龡&amp;H齲_x0001_C铣_x0014__x0007__x0001__x0001_ 2 3 7 2" xfId="634"/>
    <cellStyle name="?鹎%U龡&amp;H齲_x0001_C铣_x0014__x0007__x0001__x0001_ 2 3 8" xfId="639"/>
    <cellStyle name="?鹎%U龡&amp;H齲_x0001_C铣_x0014__x0007__x0001__x0001_ 2 3 8 2" xfId="643"/>
    <cellStyle name="?鹎%U龡&amp;H齲_x0001_C铣_x0014__x0007__x0001__x0001_ 2 3 9" xfId="646"/>
    <cellStyle name="?鹎%U龡&amp;H齲_x0001_C铣_x0014__x0007__x0001__x0001_ 2 3 9 2" xfId="649"/>
    <cellStyle name="?鹎%U龡&amp;H齲_x0001_C铣_x0014__x0007__x0001__x0001_ 2 3_2015财政决算公开" xfId="586"/>
    <cellStyle name="?鹎%U龡&amp;H齲_x0001_C铣_x0014__x0007__x0001__x0001_ 2 4" xfId="393"/>
    <cellStyle name="?鹎%U龡&amp;H齲_x0001_C铣_x0014__x0007__x0001__x0001_ 2 4 10" xfId="519"/>
    <cellStyle name="?鹎%U龡&amp;H齲_x0001_C铣_x0014__x0007__x0001__x0001_ 2 4 2" xfId="651"/>
    <cellStyle name="?鹎%U龡&amp;H齲_x0001_C铣_x0014__x0007__x0001__x0001_ 2 4 2 2" xfId="70"/>
    <cellStyle name="?鹎%U龡&amp;H齲_x0001_C铣_x0014__x0007__x0001__x0001_ 2 4 2 2 2" xfId="655"/>
    <cellStyle name="?鹎%U龡&amp;H齲_x0001_C铣_x0014__x0007__x0001__x0001_ 2 4 2 2 2 2" xfId="659"/>
    <cellStyle name="?鹎%U龡&amp;H齲_x0001_C铣_x0014__x0007__x0001__x0001_ 2 4 2 2 3" xfId="664"/>
    <cellStyle name="?鹎%U龡&amp;H齲_x0001_C铣_x0014__x0007__x0001__x0001_ 2 4 2 2 3 2" xfId="668"/>
    <cellStyle name="?鹎%U龡&amp;H齲_x0001_C铣_x0014__x0007__x0001__x0001_ 2 4 2 2 4" xfId="673"/>
    <cellStyle name="?鹎%U龡&amp;H齲_x0001_C铣_x0014__x0007__x0001__x0001_ 2 4 2 2 4 2" xfId="679"/>
    <cellStyle name="?鹎%U龡&amp;H齲_x0001_C铣_x0014__x0007__x0001__x0001_ 2 4 2 2 5" xfId="237"/>
    <cellStyle name="?鹎%U龡&amp;H齲_x0001_C铣_x0014__x0007__x0001__x0001_ 2 4 2 2_2015财政决算公开" xfId="442"/>
    <cellStyle name="?鹎%U龡&amp;H齲_x0001_C铣_x0014__x0007__x0001__x0001_ 2 4 2 3" xfId="682"/>
    <cellStyle name="?鹎%U龡&amp;H齲_x0001_C铣_x0014__x0007__x0001__x0001_ 2 4 2 3 2" xfId="155"/>
    <cellStyle name="?鹎%U龡&amp;H齲_x0001_C铣_x0014__x0007__x0001__x0001_ 2 4 2 3 2 2" xfId="168"/>
    <cellStyle name="?鹎%U龡&amp;H齲_x0001_C铣_x0014__x0007__x0001__x0001_ 2 4 2 3 3" xfId="173"/>
    <cellStyle name="?鹎%U龡&amp;H齲_x0001_C铣_x0014__x0007__x0001__x0001_ 2 4 2 3 3 2" xfId="137"/>
    <cellStyle name="?鹎%U龡&amp;H齲_x0001_C铣_x0014__x0007__x0001__x0001_ 2 4 2 3 4" xfId="180"/>
    <cellStyle name="?鹎%U龡&amp;H齲_x0001_C铣_x0014__x0007__x0001__x0001_ 2 4 2 3_2015财政决算公开" xfId="686"/>
    <cellStyle name="?鹎%U龡&amp;H齲_x0001_C铣_x0014__x0007__x0001__x0001_ 2 4 2 4" xfId="688"/>
    <cellStyle name="?鹎%U龡&amp;H齲_x0001_C铣_x0014__x0007__x0001__x0001_ 2 4 2 4 2" xfId="689"/>
    <cellStyle name="?鹎%U龡&amp;H齲_x0001_C铣_x0014__x0007__x0001__x0001_ 2 4 2 4 2 2" xfId="690"/>
    <cellStyle name="?鹎%U龡&amp;H齲_x0001_C铣_x0014__x0007__x0001__x0001_ 2 4 2 4 3" xfId="693"/>
    <cellStyle name="?鹎%U龡&amp;H齲_x0001_C铣_x0014__x0007__x0001__x0001_ 2 4 2 4 3 2" xfId="699"/>
    <cellStyle name="?鹎%U龡&amp;H齲_x0001_C铣_x0014__x0007__x0001__x0001_ 2 4 2 4 4" xfId="705"/>
    <cellStyle name="?鹎%U龡&amp;H齲_x0001_C铣_x0014__x0007__x0001__x0001_ 2 4 2 4 4 2" xfId="711"/>
    <cellStyle name="?鹎%U龡&amp;H齲_x0001_C铣_x0014__x0007__x0001__x0001_ 2 4 2 4 5" xfId="262"/>
    <cellStyle name="?鹎%U龡&amp;H齲_x0001_C铣_x0014__x0007__x0001__x0001_ 2 4 2 4_2015财政决算公开" xfId="714"/>
    <cellStyle name="?鹎%U龡&amp;H齲_x0001_C铣_x0014__x0007__x0001__x0001_ 2 4 2 5" xfId="716"/>
    <cellStyle name="?鹎%U龡&amp;H齲_x0001_C铣_x0014__x0007__x0001__x0001_ 2 4 2 5 2" xfId="29"/>
    <cellStyle name="?鹎%U龡&amp;H齲_x0001_C铣_x0014__x0007__x0001__x0001_ 2 4 2 6" xfId="658"/>
    <cellStyle name="?鹎%U龡&amp;H齲_x0001_C铣_x0014__x0007__x0001__x0001_ 2 4 2 6 2" xfId="717"/>
    <cellStyle name="?鹎%U龡&amp;H齲_x0001_C铣_x0014__x0007__x0001__x0001_ 2 4 2 7" xfId="718"/>
    <cellStyle name="?鹎%U龡&amp;H齲_x0001_C铣_x0014__x0007__x0001__x0001_ 2 4 2 7 2" xfId="722"/>
    <cellStyle name="?鹎%U龡&amp;H齲_x0001_C铣_x0014__x0007__x0001__x0001_ 2 4 2 8" xfId="347"/>
    <cellStyle name="?鹎%U龡&amp;H齲_x0001_C铣_x0014__x0007__x0001__x0001_ 2 4 2_2015财政决算公开" xfId="725"/>
    <cellStyle name="?鹎%U龡&amp;H齲_x0001_C铣_x0014__x0007__x0001__x0001_ 2 4 3" xfId="726"/>
    <cellStyle name="?鹎%U龡&amp;H齲_x0001_C铣_x0014__x0007__x0001__x0001_ 2 4 3 2" xfId="729"/>
    <cellStyle name="?鹎%U龡&amp;H齲_x0001_C铣_x0014__x0007__x0001__x0001_ 2 4 3 2 2" xfId="731"/>
    <cellStyle name="?鹎%U龡&amp;H齲_x0001_C铣_x0014__x0007__x0001__x0001_ 2 4 3 3" xfId="734"/>
    <cellStyle name="?鹎%U龡&amp;H齲_x0001_C铣_x0014__x0007__x0001__x0001_ 2 4 3 3 2" xfId="736"/>
    <cellStyle name="?鹎%U龡&amp;H齲_x0001_C铣_x0014__x0007__x0001__x0001_ 2 4 3 4" xfId="737"/>
    <cellStyle name="?鹎%U龡&amp;H齲_x0001_C铣_x0014__x0007__x0001__x0001_ 2 4 3 4 2" xfId="739"/>
    <cellStyle name="?鹎%U龡&amp;H齲_x0001_C铣_x0014__x0007__x0001__x0001_ 2 4 3 5" xfId="741"/>
    <cellStyle name="?鹎%U龡&amp;H齲_x0001_C铣_x0014__x0007__x0001__x0001_ 2 4 3_2015财政决算公开" xfId="745"/>
    <cellStyle name="?鹎%U龡&amp;H齲_x0001_C铣_x0014__x0007__x0001__x0001_ 2 4 4" xfId="748"/>
    <cellStyle name="?鹎%U龡&amp;H齲_x0001_C铣_x0014__x0007__x0001__x0001_ 2 4 4 2" xfId="750"/>
    <cellStyle name="?鹎%U龡&amp;H齲_x0001_C铣_x0014__x0007__x0001__x0001_ 2 4 4 2 2" xfId="467"/>
    <cellStyle name="?鹎%U龡&amp;H齲_x0001_C铣_x0014__x0007__x0001__x0001_ 2 4 4 3" xfId="752"/>
    <cellStyle name="?鹎%U龡&amp;H齲_x0001_C铣_x0014__x0007__x0001__x0001_ 2 4 4 3 2" xfId="79"/>
    <cellStyle name="?鹎%U龡&amp;H齲_x0001_C铣_x0014__x0007__x0001__x0001_ 2 4 4 4" xfId="754"/>
    <cellStyle name="?鹎%U龡&amp;H齲_x0001_C铣_x0014__x0007__x0001__x0001_ 2 4 4 4 2" xfId="523"/>
    <cellStyle name="?鹎%U龡&amp;H齲_x0001_C铣_x0014__x0007__x0001__x0001_ 2 4 4 5" xfId="757"/>
    <cellStyle name="?鹎%U龡&amp;H齲_x0001_C铣_x0014__x0007__x0001__x0001_ 2 4 4_2015财政决算公开" xfId="761"/>
    <cellStyle name="?鹎%U龡&amp;H齲_x0001_C铣_x0014__x0007__x0001__x0001_ 2 4 5" xfId="763"/>
    <cellStyle name="?鹎%U龡&amp;H齲_x0001_C铣_x0014__x0007__x0001__x0001_ 2 4 5 2" xfId="767"/>
    <cellStyle name="?鹎%U龡&amp;H齲_x0001_C铣_x0014__x0007__x0001__x0001_ 2 4 5 2 2" xfId="113"/>
    <cellStyle name="?鹎%U龡&amp;H齲_x0001_C铣_x0014__x0007__x0001__x0001_ 2 4 5 3" xfId="770"/>
    <cellStyle name="?鹎%U龡&amp;H齲_x0001_C铣_x0014__x0007__x0001__x0001_ 2 4 5 3 2" xfId="48"/>
    <cellStyle name="?鹎%U龡&amp;H齲_x0001_C铣_x0014__x0007__x0001__x0001_ 2 4 5 4" xfId="472"/>
    <cellStyle name="?鹎%U龡&amp;H齲_x0001_C铣_x0014__x0007__x0001__x0001_ 2 4 5_2015财政决算公开" xfId="626"/>
    <cellStyle name="?鹎%U龡&amp;H齲_x0001_C铣_x0014__x0007__x0001__x0001_ 2 4 6" xfId="772"/>
    <cellStyle name="?鹎%U龡&amp;H齲_x0001_C铣_x0014__x0007__x0001__x0001_ 2 4 6 2" xfId="774"/>
    <cellStyle name="?鹎%U龡&amp;H齲_x0001_C铣_x0014__x0007__x0001__x0001_ 2 4 6 2 2" xfId="777"/>
    <cellStyle name="?鹎%U龡&amp;H齲_x0001_C铣_x0014__x0007__x0001__x0001_ 2 4 6 3" xfId="782"/>
    <cellStyle name="?鹎%U龡&amp;H齲_x0001_C铣_x0014__x0007__x0001__x0001_ 2 4 6 3 2" xfId="787"/>
    <cellStyle name="?鹎%U龡&amp;H齲_x0001_C铣_x0014__x0007__x0001__x0001_ 2 4 6 4" xfId="792"/>
    <cellStyle name="?鹎%U龡&amp;H齲_x0001_C铣_x0014__x0007__x0001__x0001_ 2 4 6 4 2" xfId="794"/>
    <cellStyle name="?鹎%U龡&amp;H齲_x0001_C铣_x0014__x0007__x0001__x0001_ 2 4 6 5" xfId="785"/>
    <cellStyle name="?鹎%U龡&amp;H齲_x0001_C铣_x0014__x0007__x0001__x0001_ 2 4 6_2015财政决算公开" xfId="797"/>
    <cellStyle name="?鹎%U龡&amp;H齲_x0001_C铣_x0014__x0007__x0001__x0001_ 2 4 7" xfId="799"/>
    <cellStyle name="?鹎%U龡&amp;H齲_x0001_C铣_x0014__x0007__x0001__x0001_ 2 4 7 2" xfId="256"/>
    <cellStyle name="?鹎%U龡&amp;H齲_x0001_C铣_x0014__x0007__x0001__x0001_ 2 4 8" xfId="63"/>
    <cellStyle name="?鹎%U龡&amp;H齲_x0001_C铣_x0014__x0007__x0001__x0001_ 2 4 8 2" xfId="802"/>
    <cellStyle name="?鹎%U龡&amp;H齲_x0001_C铣_x0014__x0007__x0001__x0001_ 2 4 9" xfId="805"/>
    <cellStyle name="?鹎%U龡&amp;H齲_x0001_C铣_x0014__x0007__x0001__x0001_ 2 4 9 2" xfId="80"/>
    <cellStyle name="?鹎%U龡&amp;H齲_x0001_C铣_x0014__x0007__x0001__x0001_ 2 4_2015财政决算公开" xfId="807"/>
    <cellStyle name="?鹎%U龡&amp;H齲_x0001_C铣_x0014__x0007__x0001__x0001_ 2 5" xfId="744"/>
    <cellStyle name="?鹎%U龡&amp;H齲_x0001_C铣_x0014__x0007__x0001__x0001_ 2 5 2" xfId="809"/>
    <cellStyle name="?鹎%U龡&amp;H齲_x0001_C铣_x0014__x0007__x0001__x0001_ 2 5 2 2" xfId="12"/>
    <cellStyle name="?鹎%U龡&amp;H齲_x0001_C铣_x0014__x0007__x0001__x0001_ 2 5 3" xfId="71"/>
    <cellStyle name="?鹎%U龡&amp;H齲_x0001_C铣_x0014__x0007__x0001__x0001_ 2 5 3 2" xfId="653"/>
    <cellStyle name="?鹎%U龡&amp;H齲_x0001_C铣_x0014__x0007__x0001__x0001_ 2 5 4" xfId="680"/>
    <cellStyle name="?鹎%U龡&amp;H齲_x0001_C铣_x0014__x0007__x0001__x0001_ 2 5_2015财政决算公开" xfId="810"/>
    <cellStyle name="?鹎%U龡&amp;H齲_x0001_C铣_x0014__x0007__x0001__x0001_ 2 6" xfId="816"/>
    <cellStyle name="?鹎%U龡&amp;H齲_x0001_C铣_x0014__x0007__x0001__x0001_ 2 6 2" xfId="817"/>
    <cellStyle name="?鹎%U龡&amp;H齲_x0001_C铣_x0014__x0007__x0001__x0001_ 2 7" xfId="819"/>
    <cellStyle name="?鹎%U龡&amp;H齲_x0001_C铣_x0014__x0007__x0001__x0001_ 2 7 2" xfId="821"/>
    <cellStyle name="?鹎%U龡&amp;H齲_x0001_C铣_x0014__x0007__x0001__x0001_ 2 8" xfId="823"/>
    <cellStyle name="?鹎%U龡&amp;H齲_x0001_C铣_x0014__x0007__x0001__x0001_ 3" xfId="18"/>
    <cellStyle name="?鹎%U龡&amp;H齲_x0001_C铣_x0014__x0007__x0001__x0001_ 3 10" xfId="43"/>
    <cellStyle name="?鹎%U龡&amp;H齲_x0001_C铣_x0014__x0007__x0001__x0001_ 3 2" xfId="637"/>
    <cellStyle name="?鹎%U龡&amp;H齲_x0001_C铣_x0014__x0007__x0001__x0001_ 3 2 10" xfId="825"/>
    <cellStyle name="?鹎%U龡&amp;H齲_x0001_C铣_x0014__x0007__x0001__x0001_ 3 2 10 2" xfId="827"/>
    <cellStyle name="?鹎%U龡&amp;H齲_x0001_C铣_x0014__x0007__x0001__x0001_ 3 2 11" xfId="829"/>
    <cellStyle name="?鹎%U龡&amp;H齲_x0001_C铣_x0014__x0007__x0001__x0001_ 3 2 2" xfId="642"/>
    <cellStyle name="?鹎%U龡&amp;H齲_x0001_C铣_x0014__x0007__x0001__x0001_ 3 2 2 10" xfId="830"/>
    <cellStyle name="?鹎%U龡&amp;H齲_x0001_C铣_x0014__x0007__x0001__x0001_ 3 2 2 2" xfId="837"/>
    <cellStyle name="?鹎%U龡&amp;H齲_x0001_C铣_x0014__x0007__x0001__x0001_ 3 2 2 2 2" xfId="840"/>
    <cellStyle name="?鹎%U龡&amp;H齲_x0001_C铣_x0014__x0007__x0001__x0001_ 3 2 2 2 2 2" xfId="428"/>
    <cellStyle name="?鹎%U龡&amp;H齲_x0001_C铣_x0014__x0007__x0001__x0001_ 3 2 2 2 2 2 2" xfId="105"/>
    <cellStyle name="?鹎%U龡&amp;H齲_x0001_C铣_x0014__x0007__x0001__x0001_ 3 2 2 2 2 3" xfId="433"/>
    <cellStyle name="?鹎%U龡&amp;H齲_x0001_C铣_x0014__x0007__x0001__x0001_ 3 2 2 2 2 3 2" xfId="436"/>
    <cellStyle name="?鹎%U龡&amp;H齲_x0001_C铣_x0014__x0007__x0001__x0001_ 3 2 2 2 2 4" xfId="306"/>
    <cellStyle name="?鹎%U龡&amp;H齲_x0001_C铣_x0014__x0007__x0001__x0001_ 3 2 2 2 2 4 2" xfId="559"/>
    <cellStyle name="?鹎%U龡&amp;H齲_x0001_C铣_x0014__x0007__x0001__x0001_ 3 2 2 2 2 5" xfId="44"/>
    <cellStyle name="?鹎%U龡&amp;H齲_x0001_C铣_x0014__x0007__x0001__x0001_ 3 2 2 2 2_2015财政决算公开" xfId="833"/>
    <cellStyle name="?鹎%U龡&amp;H齲_x0001_C铣_x0014__x0007__x0001__x0001_ 3 2 2 2 3" xfId="845"/>
    <cellStyle name="?鹎%U龡&amp;H齲_x0001_C铣_x0014__x0007__x0001__x0001_ 3 2 2 2 3 2" xfId="850"/>
    <cellStyle name="?鹎%U龡&amp;H齲_x0001_C铣_x0014__x0007__x0001__x0001_ 3 2 2 2 3 2 2" xfId="813"/>
    <cellStyle name="?鹎%U龡&amp;H齲_x0001_C铣_x0014__x0007__x0001__x0001_ 3 2 2 2 3 3" xfId="852"/>
    <cellStyle name="?鹎%U龡&amp;H齲_x0001_C铣_x0014__x0007__x0001__x0001_ 3 2 2 2 3 3 2" xfId="854"/>
    <cellStyle name="?鹎%U龡&amp;H齲_x0001_C铣_x0014__x0007__x0001__x0001_ 3 2 2 2 3 4" xfId="312"/>
    <cellStyle name="?鹎%U龡&amp;H齲_x0001_C铣_x0014__x0007__x0001__x0001_ 3 2 2 2 3_2015财政决算公开" xfId="405"/>
    <cellStyle name="?鹎%U龡&amp;H齲_x0001_C铣_x0014__x0007__x0001__x0001_ 3 2 2 2 4" xfId="208"/>
    <cellStyle name="?鹎%U龡&amp;H齲_x0001_C铣_x0014__x0007__x0001__x0001_ 3 2 2 2 4 2" xfId="213"/>
    <cellStyle name="?鹎%U龡&amp;H齲_x0001_C铣_x0014__x0007__x0001__x0001_ 3 2 2 2 4 2 2" xfId="683"/>
    <cellStyle name="?鹎%U龡&amp;H齲_x0001_C铣_x0014__x0007__x0001__x0001_ 3 2 2 2 4 3" xfId="856"/>
    <cellStyle name="?鹎%U龡&amp;H齲_x0001_C铣_x0014__x0007__x0001__x0001_ 3 2 2 2 4 3 2" xfId="858"/>
    <cellStyle name="?鹎%U龡&amp;H齲_x0001_C铣_x0014__x0007__x0001__x0001_ 3 2 2 2 4 4" xfId="863"/>
    <cellStyle name="?鹎%U龡&amp;H齲_x0001_C铣_x0014__x0007__x0001__x0001_ 3 2 2 2 4 4 2" xfId="865"/>
    <cellStyle name="?鹎%U龡&amp;H齲_x0001_C铣_x0014__x0007__x0001__x0001_ 3 2 2 2 4 5" xfId="449"/>
    <cellStyle name="?鹎%U龡&amp;H齲_x0001_C铣_x0014__x0007__x0001__x0001_ 3 2 2 2 4_2015财政决算公开" xfId="867"/>
    <cellStyle name="?鹎%U龡&amp;H齲_x0001_C铣_x0014__x0007__x0001__x0001_ 3 2 2 2 5" xfId="57"/>
    <cellStyle name="?鹎%U龡&amp;H齲_x0001_C铣_x0014__x0007__x0001__x0001_ 3 2 2 2 5 2" xfId="83"/>
    <cellStyle name="?鹎%U龡&amp;H齲_x0001_C铣_x0014__x0007__x0001__x0001_ 3 2 2 2 6" xfId="216"/>
    <cellStyle name="?鹎%U龡&amp;H齲_x0001_C铣_x0014__x0007__x0001__x0001_ 3 2 2 2 6 2" xfId="869"/>
    <cellStyle name="?鹎%U龡&amp;H齲_x0001_C铣_x0014__x0007__x0001__x0001_ 3 2 2 2 7" xfId="872"/>
    <cellStyle name="?鹎%U龡&amp;H齲_x0001_C铣_x0014__x0007__x0001__x0001_ 3 2 2 2 7 2" xfId="475"/>
    <cellStyle name="?鹎%U龡&amp;H齲_x0001_C铣_x0014__x0007__x0001__x0001_ 3 2 2 2 8" xfId="421"/>
    <cellStyle name="?鹎%U龡&amp;H齲_x0001_C铣_x0014__x0007__x0001__x0001_ 3 2 2 2_2015财政决算公开" xfId="878"/>
    <cellStyle name="?鹎%U龡&amp;H齲_x0001_C铣_x0014__x0007__x0001__x0001_ 3 2 2 3" xfId="582"/>
    <cellStyle name="?鹎%U龡&amp;H齲_x0001_C铣_x0014__x0007__x0001__x0001_ 3 2 2 3 2" xfId="882"/>
    <cellStyle name="?鹎%U龡&amp;H齲_x0001_C铣_x0014__x0007__x0001__x0001_ 3 2 2 3 2 2" xfId="357"/>
    <cellStyle name="?鹎%U龡&amp;H齲_x0001_C铣_x0014__x0007__x0001__x0001_ 3 2 2 3 3" xfId="885"/>
    <cellStyle name="?鹎%U龡&amp;H齲_x0001_C铣_x0014__x0007__x0001__x0001_ 3 2 2 3 3 2" xfId="548"/>
    <cellStyle name="?鹎%U龡&amp;H齲_x0001_C铣_x0014__x0007__x0001__x0001_ 3 2 2 3 4" xfId="224"/>
    <cellStyle name="?鹎%U龡&amp;H齲_x0001_C铣_x0014__x0007__x0001__x0001_ 3 2 2 3 4 2" xfId="120"/>
    <cellStyle name="?鹎%U龡&amp;H齲_x0001_C铣_x0014__x0007__x0001__x0001_ 3 2 2 3 5" xfId="167"/>
    <cellStyle name="?鹎%U龡&amp;H齲_x0001_C铣_x0014__x0007__x0001__x0001_ 3 2 2 3_2015财政决算公开" xfId="33"/>
    <cellStyle name="?鹎%U龡&amp;H齲_x0001_C铣_x0014__x0007__x0001__x0001_ 3 2 2 4" xfId="888"/>
    <cellStyle name="?鹎%U龡&amp;H齲_x0001_C铣_x0014__x0007__x0001__x0001_ 3 2 2 4 2" xfId="661"/>
    <cellStyle name="?鹎%U龡&amp;H齲_x0001_C铣_x0014__x0007__x0001__x0001_ 3 2 2 4 2 2" xfId="666"/>
    <cellStyle name="?鹎%U龡&amp;H齲_x0001_C铣_x0014__x0007__x0001__x0001_ 3 2 2 4 3" xfId="670"/>
    <cellStyle name="?鹎%U龡&amp;H齲_x0001_C铣_x0014__x0007__x0001__x0001_ 3 2 2 4 3 2" xfId="676"/>
    <cellStyle name="?鹎%U龡&amp;H齲_x0001_C铣_x0014__x0007__x0001__x0001_ 3 2 2 4 4" xfId="241"/>
    <cellStyle name="?鹎%U龡&amp;H齲_x0001_C铣_x0014__x0007__x0001__x0001_ 3 2 2 4 4 2" xfId="889"/>
    <cellStyle name="?鹎%U龡&amp;H齲_x0001_C铣_x0014__x0007__x0001__x0001_ 3 2 2 4 5" xfId="140"/>
    <cellStyle name="?鹎%U龡&amp;H齲_x0001_C铣_x0014__x0007__x0001__x0001_ 3 2 2 4_2015财政决算公开" xfId="891"/>
    <cellStyle name="?鹎%U龡&amp;H齲_x0001_C铣_x0014__x0007__x0001__x0001_ 3 2 2 5" xfId="892"/>
    <cellStyle name="?鹎%U龡&amp;H齲_x0001_C铣_x0014__x0007__x0001__x0001_ 3 2 2 5 2" xfId="177"/>
    <cellStyle name="?鹎%U龡&amp;H齲_x0001_C铣_x0014__x0007__x0001__x0001_ 3 2 2 5 2 2" xfId="142"/>
    <cellStyle name="?鹎%U龡&amp;H齲_x0001_C铣_x0014__x0007__x0001__x0001_ 3 2 2 5 3" xfId="184"/>
    <cellStyle name="?鹎%U龡&amp;H齲_x0001_C铣_x0014__x0007__x0001__x0001_ 3 2 2 5 3 2" xfId="893"/>
    <cellStyle name="?鹎%U龡&amp;H齲_x0001_C铣_x0014__x0007__x0001__x0001_ 3 2 2 5 4" xfId="251"/>
    <cellStyle name="?鹎%U龡&amp;H齲_x0001_C铣_x0014__x0007__x0001__x0001_ 3 2 2 5_2015财政决算公开" xfId="567"/>
    <cellStyle name="?鹎%U龡&amp;H齲_x0001_C铣_x0014__x0007__x0001__x0001_ 3 2 2 6" xfId="896"/>
    <cellStyle name="?鹎%U龡&amp;H齲_x0001_C铣_x0014__x0007__x0001__x0001_ 3 2 2 6 2" xfId="691"/>
    <cellStyle name="?鹎%U龡&amp;H齲_x0001_C铣_x0014__x0007__x0001__x0001_ 3 2 2 6 2 2" xfId="697"/>
    <cellStyle name="?鹎%U龡&amp;H齲_x0001_C铣_x0014__x0007__x0001__x0001_ 3 2 2 6 3" xfId="702"/>
    <cellStyle name="?鹎%U龡&amp;H齲_x0001_C铣_x0014__x0007__x0001__x0001_ 3 2 2 6 3 2" xfId="709"/>
    <cellStyle name="?鹎%U龡&amp;H齲_x0001_C铣_x0014__x0007__x0001__x0001_ 3 2 2 6 4" xfId="264"/>
    <cellStyle name="?鹎%U龡&amp;H齲_x0001_C铣_x0014__x0007__x0001__x0001_ 3 2 2 6 4 2" xfId="898"/>
    <cellStyle name="?鹎%U龡&amp;H齲_x0001_C铣_x0014__x0007__x0001__x0001_ 3 2 2 6 5" xfId="899"/>
    <cellStyle name="?鹎%U龡&amp;H齲_x0001_C铣_x0014__x0007__x0001__x0001_ 3 2 2 6_2015财政决算公开" xfId="14"/>
    <cellStyle name="?鹎%U龡&amp;H齲_x0001_C铣_x0014__x0007__x0001__x0001_ 3 2 2 7" xfId="901"/>
    <cellStyle name="?鹎%U龡&amp;H齲_x0001_C铣_x0014__x0007__x0001__x0001_ 3 2 2 7 2" xfId="902"/>
    <cellStyle name="?鹎%U龡&amp;H齲_x0001_C铣_x0014__x0007__x0001__x0001_ 3 2 2 8" xfId="410"/>
    <cellStyle name="?鹎%U龡&amp;H齲_x0001_C铣_x0014__x0007__x0001__x0001_ 3 2 2 8 2" xfId="904"/>
    <cellStyle name="?鹎%U龡&amp;H齲_x0001_C铣_x0014__x0007__x0001__x0001_ 3 2 2 9" xfId="907"/>
    <cellStyle name="?鹎%U龡&amp;H齲_x0001_C铣_x0014__x0007__x0001__x0001_ 3 2 2 9 2" xfId="909"/>
    <cellStyle name="?鹎%U龡&amp;H齲_x0001_C铣_x0014__x0007__x0001__x0001_ 3 2 2_2015财政决算公开" xfId="912"/>
    <cellStyle name="?鹎%U龡&amp;H齲_x0001_C铣_x0014__x0007__x0001__x0001_ 3 2 3" xfId="914"/>
    <cellStyle name="?鹎%U龡&amp;H齲_x0001_C铣_x0014__x0007__x0001__x0001_ 3 2 3 2" xfId="915"/>
    <cellStyle name="?鹎%U龡&amp;H齲_x0001_C铣_x0014__x0007__x0001__x0001_ 3 2 3 2 2" xfId="916"/>
    <cellStyle name="?鹎%U龡&amp;H齲_x0001_C铣_x0014__x0007__x0001__x0001_ 3 2 3 2 2 2" xfId="194"/>
    <cellStyle name="?鹎%U龡&amp;H齲_x0001_C铣_x0014__x0007__x0001__x0001_ 3 2 3 2 3" xfId="919"/>
    <cellStyle name="?鹎%U龡&amp;H齲_x0001_C铣_x0014__x0007__x0001__x0001_ 3 2 3 2 3 2" xfId="219"/>
    <cellStyle name="?鹎%U龡&amp;H齲_x0001_C铣_x0014__x0007__x0001__x0001_ 3 2 3 2 4" xfId="279"/>
    <cellStyle name="?鹎%U龡&amp;H齲_x0001_C铣_x0014__x0007__x0001__x0001_ 3 2 3 2 4 2" xfId="229"/>
    <cellStyle name="?鹎%U龡&amp;H齲_x0001_C铣_x0014__x0007__x0001__x0001_ 3 2 3 2 5" xfId="921"/>
    <cellStyle name="?鹎%U龡&amp;H齲_x0001_C铣_x0014__x0007__x0001__x0001_ 3 2 3 2_2015财政决算公开" xfId="277"/>
    <cellStyle name="?鹎%U龡&amp;H齲_x0001_C铣_x0014__x0007__x0001__x0001_ 3 2 3 3" xfId="922"/>
    <cellStyle name="?鹎%U龡&amp;H齲_x0001_C铣_x0014__x0007__x0001__x0001_ 3 2 3 3 2" xfId="923"/>
    <cellStyle name="?鹎%U龡&amp;H齲_x0001_C铣_x0014__x0007__x0001__x0001_ 3 2 3 3 2 2" xfId="925"/>
    <cellStyle name="?鹎%U龡&amp;H齲_x0001_C铣_x0014__x0007__x0001__x0001_ 3 2 3 3 3" xfId="537"/>
    <cellStyle name="?鹎%U龡&amp;H齲_x0001_C铣_x0014__x0007__x0001__x0001_ 3 2 3 3 3 2" xfId="926"/>
    <cellStyle name="?鹎%U龡&amp;H齲_x0001_C铣_x0014__x0007__x0001__x0001_ 3 2 3 3 4" xfId="285"/>
    <cellStyle name="?鹎%U龡&amp;H齲_x0001_C铣_x0014__x0007__x0001__x0001_ 3 2 3 3_2015财政决算公开" xfId="862"/>
    <cellStyle name="?鹎%U龡&amp;H齲_x0001_C铣_x0014__x0007__x0001__x0001_ 3 2 3 4" xfId="187"/>
    <cellStyle name="?鹎%U龡&amp;H齲_x0001_C铣_x0014__x0007__x0001__x0001_ 3 2 3 4 2" xfId="191"/>
    <cellStyle name="?鹎%U龡&amp;H齲_x0001_C铣_x0014__x0007__x0001__x0001_ 3 2 3 4 2 2" xfId="928"/>
    <cellStyle name="?鹎%U龡&amp;H齲_x0001_C铣_x0014__x0007__x0001__x0001_ 3 2 3 4 3" xfId="874"/>
    <cellStyle name="?鹎%U龡&amp;H齲_x0001_C铣_x0014__x0007__x0001__x0001_ 3 2 3 4 3 2" xfId="930"/>
    <cellStyle name="?鹎%U龡&amp;H齲_x0001_C铣_x0014__x0007__x0001__x0001_ 3 2 3 4 4" xfId="933"/>
    <cellStyle name="?鹎%U龡&amp;H齲_x0001_C铣_x0014__x0007__x0001__x0001_ 3 2 3 4 4 2" xfId="936"/>
    <cellStyle name="?鹎%U龡&amp;H齲_x0001_C铣_x0014__x0007__x0001__x0001_ 3 2 3 4 5" xfId="695"/>
    <cellStyle name="?鹎%U龡&amp;H齲_x0001_C铣_x0014__x0007__x0001__x0001_ 3 2 3 4_2015财政决算公开" xfId="769"/>
    <cellStyle name="?鹎%U龡&amp;H齲_x0001_C铣_x0014__x0007__x0001__x0001_ 3 2 3 5" xfId="124"/>
    <cellStyle name="?鹎%U龡&amp;H齲_x0001_C铣_x0014__x0007__x0001__x0001_ 3 2 3 5 2" xfId="128"/>
    <cellStyle name="?鹎%U龡&amp;H齲_x0001_C铣_x0014__x0007__x0001__x0001_ 3 2 3 6" xfId="195"/>
    <cellStyle name="?鹎%U龡&amp;H齲_x0001_C铣_x0014__x0007__x0001__x0001_ 3 2 3 6 2" xfId="199"/>
    <cellStyle name="?鹎%U龡&amp;H齲_x0001_C铣_x0014__x0007__x0001__x0001_ 3 2 3 7" xfId="201"/>
    <cellStyle name="?鹎%U龡&amp;H齲_x0001_C铣_x0014__x0007__x0001__x0001_ 3 2 3 7 2" xfId="938"/>
    <cellStyle name="?鹎%U龡&amp;H齲_x0001_C铣_x0014__x0007__x0001__x0001_ 3 2 3 8" xfId="415"/>
    <cellStyle name="?鹎%U龡&amp;H齲_x0001_C铣_x0014__x0007__x0001__x0001_ 3 2 3_2015财政决算公开" xfId="940"/>
    <cellStyle name="?鹎%U龡&amp;H齲_x0001_C铣_x0014__x0007__x0001__x0001_ 3 2 4" xfId="832"/>
    <cellStyle name="?鹎%U龡&amp;H齲_x0001_C铣_x0014__x0007__x0001__x0001_ 3 2 4 2" xfId="838"/>
    <cellStyle name="?鹎%U龡&amp;H齲_x0001_C铣_x0014__x0007__x0001__x0001_ 3 2 4 2 2" xfId="430"/>
    <cellStyle name="?鹎%U龡&amp;H齲_x0001_C铣_x0014__x0007__x0001__x0001_ 3 2 4 3" xfId="843"/>
    <cellStyle name="?鹎%U龡&amp;H齲_x0001_C铣_x0014__x0007__x0001__x0001_ 3 2 4 3 2" xfId="849"/>
    <cellStyle name="?鹎%U龡&amp;H齲_x0001_C铣_x0014__x0007__x0001__x0001_ 3 2 4 4" xfId="209"/>
    <cellStyle name="?鹎%U龡&amp;H齲_x0001_C铣_x0014__x0007__x0001__x0001_ 3 2 4 4 2" xfId="214"/>
    <cellStyle name="?鹎%U龡&amp;H齲_x0001_C铣_x0014__x0007__x0001__x0001_ 3 2 4 5" xfId="59"/>
    <cellStyle name="?鹎%U龡&amp;H齲_x0001_C铣_x0014__x0007__x0001__x0001_ 3 2 4_2015财政决算公开" xfId="875"/>
    <cellStyle name="?鹎%U龡&amp;H齲_x0001_C铣_x0014__x0007__x0001__x0001_ 3 2 5" xfId="580"/>
    <cellStyle name="?鹎%U龡&amp;H齲_x0001_C铣_x0014__x0007__x0001__x0001_ 3 2 5 2" xfId="880"/>
    <cellStyle name="?鹎%U龡&amp;H齲_x0001_C铣_x0014__x0007__x0001__x0001_ 3 2 5 2 2" xfId="359"/>
    <cellStyle name="?鹎%U龡&amp;H齲_x0001_C铣_x0014__x0007__x0001__x0001_ 3 2 5 3" xfId="884"/>
    <cellStyle name="?鹎%U龡&amp;H齲_x0001_C铣_x0014__x0007__x0001__x0001_ 3 2 5 3 2" xfId="547"/>
    <cellStyle name="?鹎%U龡&amp;H齲_x0001_C铣_x0014__x0007__x0001__x0001_ 3 2 5 4" xfId="225"/>
    <cellStyle name="?鹎%U龡&amp;H齲_x0001_C铣_x0014__x0007__x0001__x0001_ 3 2 5 4 2" xfId="121"/>
    <cellStyle name="?鹎%U龡&amp;H齲_x0001_C铣_x0014__x0007__x0001__x0001_ 3 2 5 5" xfId="169"/>
    <cellStyle name="?鹎%U龡&amp;H齲_x0001_C铣_x0014__x0007__x0001__x0001_ 3 2 5_2015财政决算公开" xfId="34"/>
    <cellStyle name="?鹎%U龡&amp;H齲_x0001_C铣_x0014__x0007__x0001__x0001_ 3 2 6" xfId="886"/>
    <cellStyle name="?鹎%U龡&amp;H齲_x0001_C铣_x0014__x0007__x0001__x0001_ 3 2 6 2" xfId="660"/>
    <cellStyle name="?鹎%U龡&amp;H齲_x0001_C铣_x0014__x0007__x0001__x0001_ 3 2 6 2 2" xfId="665"/>
    <cellStyle name="?鹎%U龡&amp;H齲_x0001_C铣_x0014__x0007__x0001__x0001_ 3 2 6 3" xfId="669"/>
    <cellStyle name="?鹎%U龡&amp;H齲_x0001_C铣_x0014__x0007__x0001__x0001_ 3 2 6 3 2" xfId="675"/>
    <cellStyle name="?鹎%U龡&amp;H齲_x0001_C铣_x0014__x0007__x0001__x0001_ 3 2 6 4" xfId="944"/>
    <cellStyle name="?鹎%U龡&amp;H齲_x0001_C铣_x0014__x0007__x0001__x0001_ 3 2 6_2015财政决算公开" xfId="945"/>
    <cellStyle name="?鹎%U龡&amp;H齲_x0001_C铣_x0014__x0007__x0001__x0001_ 3 2 7" xfId="947"/>
    <cellStyle name="?鹎%U龡&amp;H齲_x0001_C铣_x0014__x0007__x0001__x0001_ 3 2 7 2" xfId="950"/>
    <cellStyle name="?鹎%U龡&amp;H齲_x0001_C铣_x0014__x0007__x0001__x0001_ 3 2 7 2 2" xfId="951"/>
    <cellStyle name="?鹎%U龡&amp;H齲_x0001_C铣_x0014__x0007__x0001__x0001_ 3 2 7 3" xfId="953"/>
    <cellStyle name="?鹎%U龡&amp;H齲_x0001_C铣_x0014__x0007__x0001__x0001_ 3 2 7 3 2" xfId="956"/>
    <cellStyle name="?鹎%U龡&amp;H齲_x0001_C铣_x0014__x0007__x0001__x0001_ 3 2 7 4" xfId="957"/>
    <cellStyle name="?鹎%U龡&amp;H齲_x0001_C铣_x0014__x0007__x0001__x0001_ 3 2 7 4 2" xfId="958"/>
    <cellStyle name="?鹎%U龡&amp;H齲_x0001_C铣_x0014__x0007__x0001__x0001_ 3 2 7 5" xfId="960"/>
    <cellStyle name="?鹎%U龡&amp;H齲_x0001_C铣_x0014__x0007__x0001__x0001_ 3 2 7_2015财政决算公开" xfId="961"/>
    <cellStyle name="?鹎%U龡&amp;H齲_x0001_C铣_x0014__x0007__x0001__x0001_ 3 2 8" xfId="962"/>
    <cellStyle name="?鹎%U龡&amp;H齲_x0001_C铣_x0014__x0007__x0001__x0001_ 3 2 8 2" xfId="963"/>
    <cellStyle name="?鹎%U龡&amp;H齲_x0001_C铣_x0014__x0007__x0001__x0001_ 3 2 9" xfId="964"/>
    <cellStyle name="?鹎%U龡&amp;H齲_x0001_C铣_x0014__x0007__x0001__x0001_ 3 2 9 2" xfId="965"/>
    <cellStyle name="?鹎%U龡&amp;H齲_x0001_C铣_x0014__x0007__x0001__x0001_ 3 2_2015财政决算公开" xfId="966"/>
    <cellStyle name="?鹎%U龡&amp;H齲_x0001_C铣_x0014__x0007__x0001__x0001_ 3 3" xfId="967"/>
    <cellStyle name="?鹎%U龡&amp;H齲_x0001_C铣_x0014__x0007__x0001__x0001_ 3 3 10" xfId="968"/>
    <cellStyle name="?鹎%U龡&amp;H齲_x0001_C铣_x0014__x0007__x0001__x0001_ 3 3 2" xfId="969"/>
    <cellStyle name="?鹎%U龡&amp;H齲_x0001_C铣_x0014__x0007__x0001__x0001_ 3 3 2 2" xfId="970"/>
    <cellStyle name="?鹎%U龡&amp;H齲_x0001_C铣_x0014__x0007__x0001__x0001_ 3 3 2 2 2" xfId="971"/>
    <cellStyle name="?鹎%U龡&amp;H齲_x0001_C铣_x0014__x0007__x0001__x0001_ 3 3 2 2 2 2" xfId="972"/>
    <cellStyle name="?鹎%U龡&amp;H齲_x0001_C铣_x0014__x0007__x0001__x0001_ 3 3 2 2 3" xfId="973"/>
    <cellStyle name="?鹎%U龡&amp;H齲_x0001_C铣_x0014__x0007__x0001__x0001_ 3 3 2 2 3 2" xfId="974"/>
    <cellStyle name="?鹎%U龡&amp;H齲_x0001_C铣_x0014__x0007__x0001__x0001_ 3 3 2 2 4" xfId="976"/>
    <cellStyle name="?鹎%U龡&amp;H齲_x0001_C铣_x0014__x0007__x0001__x0001_ 3 3 2 2 4 2" xfId="977"/>
    <cellStyle name="?鹎%U龡&amp;H齲_x0001_C铣_x0014__x0007__x0001__x0001_ 3 3 2 2 5" xfId="978"/>
    <cellStyle name="?鹎%U龡&amp;H齲_x0001_C铣_x0014__x0007__x0001__x0001_ 3 3 2 2_2015财政决算公开" xfId="656"/>
    <cellStyle name="?鹎%U龡&amp;H齲_x0001_C铣_x0014__x0007__x0001__x0001_ 3 3 2 3" xfId="979"/>
    <cellStyle name="?鹎%U龡&amp;H齲_x0001_C铣_x0014__x0007__x0001__x0001_ 3 3 2 3 2" xfId="980"/>
    <cellStyle name="?鹎%U龡&amp;H齲_x0001_C铣_x0014__x0007__x0001__x0001_ 3 3 2 3 2 2" xfId="981"/>
    <cellStyle name="?鹎%U龡&amp;H齲_x0001_C铣_x0014__x0007__x0001__x0001_ 3 3 2 3 3" xfId="982"/>
    <cellStyle name="?鹎%U龡&amp;H齲_x0001_C铣_x0014__x0007__x0001__x0001_ 3 3 2 3 3 2" xfId="983"/>
    <cellStyle name="?鹎%U龡&amp;H齲_x0001_C铣_x0014__x0007__x0001__x0001_ 3 3 2 3 4" xfId="984"/>
    <cellStyle name="?鹎%U龡&amp;H齲_x0001_C铣_x0014__x0007__x0001__x0001_ 3 3 2 3_2015财政决算公开" xfId="985"/>
    <cellStyle name="?鹎%U龡&amp;H齲_x0001_C铣_x0014__x0007__x0001__x0001_ 3 3 2 4" xfId="986"/>
    <cellStyle name="?鹎%U龡&amp;H齲_x0001_C铣_x0014__x0007__x0001__x0001_ 3 3 2 4 2" xfId="570"/>
    <cellStyle name="?鹎%U龡&amp;H齲_x0001_C铣_x0014__x0007__x0001__x0001_ 3 3 2 4 2 2" xfId="572"/>
    <cellStyle name="?鹎%U龡&amp;H齲_x0001_C铣_x0014__x0007__x0001__x0001_ 3 3 2 4 3" xfId="331"/>
    <cellStyle name="?鹎%U龡&amp;H齲_x0001_C铣_x0014__x0007__x0001__x0001_ 3 3 2 4 3 2" xfId="987"/>
    <cellStyle name="?鹎%U龡&amp;H齲_x0001_C铣_x0014__x0007__x0001__x0001_ 3 3 2 4 4" xfId="989"/>
    <cellStyle name="?鹎%U龡&amp;H齲_x0001_C铣_x0014__x0007__x0001__x0001_ 3 3 2 4 4 2" xfId="991"/>
    <cellStyle name="?鹎%U龡&amp;H齲_x0001_C铣_x0014__x0007__x0001__x0001_ 3 3 2 4 5" xfId="992"/>
    <cellStyle name="?鹎%U龡&amp;H齲_x0001_C铣_x0014__x0007__x0001__x0001_ 3 3 2 4_2015财政决算公开" xfId="994"/>
    <cellStyle name="?鹎%U龡&amp;H齲_x0001_C铣_x0014__x0007__x0001__x0001_ 3 3 2 5" xfId="997"/>
    <cellStyle name="?鹎%U龡&amp;H齲_x0001_C铣_x0014__x0007__x0001__x0001_ 3 3 2 5 2" xfId="998"/>
    <cellStyle name="?鹎%U龡&amp;H齲_x0001_C铣_x0014__x0007__x0001__x0001_ 3 3 2 6" xfId="1002"/>
    <cellStyle name="?鹎%U龡&amp;H齲_x0001_C铣_x0014__x0007__x0001__x0001_ 3 3 2 6 2" xfId="1003"/>
    <cellStyle name="?鹎%U龡&amp;H齲_x0001_C铣_x0014__x0007__x0001__x0001_ 3 3 2 7" xfId="1005"/>
    <cellStyle name="?鹎%U龡&amp;H齲_x0001_C铣_x0014__x0007__x0001__x0001_ 3 3 2 7 2" xfId="1007"/>
    <cellStyle name="?鹎%U龡&amp;H齲_x0001_C铣_x0014__x0007__x0001__x0001_ 3 3 2 8" xfId="1009"/>
    <cellStyle name="?鹎%U龡&amp;H齲_x0001_C铣_x0014__x0007__x0001__x0001_ 3 3 2_2015财政决算公开" xfId="1013"/>
    <cellStyle name="?鹎%U龡&amp;H齲_x0001_C铣_x0014__x0007__x0001__x0001_ 3 3 3" xfId="1014"/>
    <cellStyle name="?鹎%U龡&amp;H齲_x0001_C铣_x0014__x0007__x0001__x0001_ 3 3 3 2" xfId="19"/>
    <cellStyle name="?鹎%U龡&amp;H齲_x0001_C铣_x0014__x0007__x0001__x0001_ 3 3 3 2 2" xfId="638"/>
    <cellStyle name="?鹎%U龡&amp;H齲_x0001_C铣_x0014__x0007__x0001__x0001_ 3 3 3 3" xfId="1015"/>
    <cellStyle name="?鹎%U龡&amp;H齲_x0001_C铣_x0014__x0007__x0001__x0001_ 3 3 3 3 2" xfId="1017"/>
    <cellStyle name="?鹎%U龡&amp;H齲_x0001_C铣_x0014__x0007__x0001__x0001_ 3 3 3 4" xfId="1019"/>
    <cellStyle name="?鹎%U龡&amp;H齲_x0001_C铣_x0014__x0007__x0001__x0001_ 3 3 3 4 2" xfId="719"/>
    <cellStyle name="?鹎%U龡&amp;H齲_x0001_C铣_x0014__x0007__x0001__x0001_ 3 3 3 5" xfId="1022"/>
    <cellStyle name="?鹎%U龡&amp;H齲_x0001_C铣_x0014__x0007__x0001__x0001_ 3 3 3_2015财政决算公开" xfId="162"/>
    <cellStyle name="?鹎%U龡&amp;H齲_x0001_C铣_x0014__x0007__x0001__x0001_ 3 3 4" xfId="1025"/>
    <cellStyle name="?鹎%U龡&amp;H齲_x0001_C铣_x0014__x0007__x0001__x0001_ 3 3 4 2" xfId="1026"/>
    <cellStyle name="?鹎%U龡&amp;H齲_x0001_C铣_x0014__x0007__x0001__x0001_ 3 3 4 2 2" xfId="995"/>
    <cellStyle name="?鹎%U龡&amp;H齲_x0001_C铣_x0014__x0007__x0001__x0001_ 3 3 4 3" xfId="1027"/>
    <cellStyle name="?鹎%U龡&amp;H齲_x0001_C铣_x0014__x0007__x0001__x0001_ 3 3 4 3 2" xfId="1028"/>
    <cellStyle name="?鹎%U龡&amp;H齲_x0001_C铣_x0014__x0007__x0001__x0001_ 3 3 4 4" xfId="1029"/>
    <cellStyle name="?鹎%U龡&amp;H齲_x0001_C铣_x0014__x0007__x0001__x0001_ 3 3 4 4 2" xfId="1030"/>
    <cellStyle name="?鹎%U龡&amp;H齲_x0001_C铣_x0014__x0007__x0001__x0001_ 3 3 4 5" xfId="1031"/>
    <cellStyle name="?鹎%U龡&amp;H齲_x0001_C铣_x0014__x0007__x0001__x0001_ 3 3 4_2015财政决算公开" xfId="1032"/>
    <cellStyle name="?鹎%U龡&amp;H齲_x0001_C铣_x0014__x0007__x0001__x0001_ 3 3 5" xfId="1034"/>
    <cellStyle name="?鹎%U龡&amp;H齲_x0001_C铣_x0014__x0007__x0001__x0001_ 3 3 5 2" xfId="1039"/>
    <cellStyle name="?鹎%U龡&amp;H齲_x0001_C铣_x0014__x0007__x0001__x0001_ 3 3 5 2 2" xfId="1041"/>
    <cellStyle name="?鹎%U龡&amp;H齲_x0001_C铣_x0014__x0007__x0001__x0001_ 3 3 5 3" xfId="1045"/>
    <cellStyle name="?鹎%U龡&amp;H齲_x0001_C铣_x0014__x0007__x0001__x0001_ 3 3 5 3 2" xfId="1046"/>
    <cellStyle name="?鹎%U龡&amp;H齲_x0001_C铣_x0014__x0007__x0001__x0001_ 3 3 5 4" xfId="1047"/>
    <cellStyle name="?鹎%U龡&amp;H齲_x0001_C铣_x0014__x0007__x0001__x0001_ 3 3 5_2015财政决算公开" xfId="1048"/>
    <cellStyle name="?鹎%U龡&amp;H齲_x0001_C铣_x0014__x0007__x0001__x0001_ 3 3 6" xfId="1049"/>
    <cellStyle name="?鹎%U龡&amp;H齲_x0001_C铣_x0014__x0007__x0001__x0001_ 3 3 6 2" xfId="1051"/>
    <cellStyle name="?鹎%U龡&amp;H齲_x0001_C铣_x0014__x0007__x0001__x0001_ 3 3 6 2 2" xfId="1052"/>
    <cellStyle name="?鹎%U龡&amp;H齲_x0001_C铣_x0014__x0007__x0001__x0001_ 3 3 6 3" xfId="879"/>
    <cellStyle name="?鹎%U龡&amp;H齲_x0001_C铣_x0014__x0007__x0001__x0001_ 3 3 6 3 2" xfId="1054"/>
    <cellStyle name="?鹎%U龡&amp;H齲_x0001_C铣_x0014__x0007__x0001__x0001_ 3 3 6 4" xfId="1057"/>
    <cellStyle name="?鹎%U龡&amp;H齲_x0001_C铣_x0014__x0007__x0001__x0001_ 3 3 6 4 2" xfId="1058"/>
    <cellStyle name="?鹎%U龡&amp;H齲_x0001_C铣_x0014__x0007__x0001__x0001_ 3 3 6 5" xfId="700"/>
    <cellStyle name="?鹎%U龡&amp;H齲_x0001_C铣_x0014__x0007__x0001__x0001_ 3 3 6_2015财政决算公开" xfId="1059"/>
    <cellStyle name="?鹎%U龡&amp;H齲_x0001_C铣_x0014__x0007__x0001__x0001_ 3 3 7" xfId="1063"/>
    <cellStyle name="?鹎%U龡&amp;H齲_x0001_C铣_x0014__x0007__x0001__x0001_ 3 3 7 2" xfId="126"/>
    <cellStyle name="?鹎%U龡&amp;H齲_x0001_C铣_x0014__x0007__x0001__x0001_ 3 3 8" xfId="1065"/>
    <cellStyle name="?鹎%U龡&amp;H齲_x0001_C铣_x0014__x0007__x0001__x0001_ 3 3 8 2" xfId="1066"/>
    <cellStyle name="?鹎%U龡&amp;H齲_x0001_C铣_x0014__x0007__x0001__x0001_ 3 3 9" xfId="1067"/>
    <cellStyle name="?鹎%U龡&amp;H齲_x0001_C铣_x0014__x0007__x0001__x0001_ 3 3 9 2" xfId="1068"/>
    <cellStyle name="?鹎%U龡&amp;H齲_x0001_C铣_x0014__x0007__x0001__x0001_ 3 3_2015财政决算公开" xfId="1069"/>
    <cellStyle name="?鹎%U龡&amp;H齲_x0001_C铣_x0014__x0007__x0001__x0001_ 3 4" xfId="1071"/>
    <cellStyle name="?鹎%U龡&amp;H齲_x0001_C铣_x0014__x0007__x0001__x0001_ 3 4 10" xfId="1072"/>
    <cellStyle name="?鹎%U龡&amp;H齲_x0001_C铣_x0014__x0007__x0001__x0001_ 3 4 2" xfId="1073"/>
    <cellStyle name="?鹎%U龡&amp;H齲_x0001_C铣_x0014__x0007__x0001__x0001_ 3 4 2 2" xfId="1074"/>
    <cellStyle name="?鹎%U龡&amp;H齲_x0001_C铣_x0014__x0007__x0001__x0001_ 3 4 2 2 2" xfId="1076"/>
    <cellStyle name="?鹎%U龡&amp;H齲_x0001_C铣_x0014__x0007__x0001__x0001_ 3 4 2 2 2 2" xfId="1077"/>
    <cellStyle name="?鹎%U龡&amp;H齲_x0001_C铣_x0014__x0007__x0001__x0001_ 3 4 2 2 3" xfId="1078"/>
    <cellStyle name="?鹎%U龡&amp;H齲_x0001_C铣_x0014__x0007__x0001__x0001_ 3 4 2 2 3 2" xfId="1080"/>
    <cellStyle name="?鹎%U龡&amp;H齲_x0001_C铣_x0014__x0007__x0001__x0001_ 3 4 2 2 4" xfId="1081"/>
    <cellStyle name="?鹎%U龡&amp;H齲_x0001_C铣_x0014__x0007__x0001__x0001_ 3 4 2 2 4 2" xfId="1083"/>
    <cellStyle name="?鹎%U龡&amp;H齲_x0001_C铣_x0014__x0007__x0001__x0001_ 3 4 2 2 5" xfId="1084"/>
    <cellStyle name="?鹎%U龡&amp;H齲_x0001_C铣_x0014__x0007__x0001__x0001_ 3 4 2 2_2015财政决算公开" xfId="1085"/>
    <cellStyle name="?鹎%U龡&amp;H齲_x0001_C铣_x0014__x0007__x0001__x0001_ 3 4 2 3" xfId="1087"/>
    <cellStyle name="?鹎%U龡&amp;H齲_x0001_C铣_x0014__x0007__x0001__x0001_ 3 4 2 3 2" xfId="1088"/>
    <cellStyle name="?鹎%U龡&amp;H齲_x0001_C铣_x0014__x0007__x0001__x0001_ 3 4 2 3 2 2" xfId="1089"/>
    <cellStyle name="?鹎%U龡&amp;H齲_x0001_C铣_x0014__x0007__x0001__x0001_ 3 4 2 3 3" xfId="1090"/>
    <cellStyle name="?鹎%U龡&amp;H齲_x0001_C铣_x0014__x0007__x0001__x0001_ 3 4 2 3 3 2" xfId="1091"/>
    <cellStyle name="?鹎%U龡&amp;H齲_x0001_C铣_x0014__x0007__x0001__x0001_ 3 4 2 3 4" xfId="1092"/>
    <cellStyle name="?鹎%U龡&amp;H齲_x0001_C铣_x0014__x0007__x0001__x0001_ 3 4 2 3_2015财政决算公开" xfId="1093"/>
    <cellStyle name="?鹎%U龡&amp;H齲_x0001_C铣_x0014__x0007__x0001__x0001_ 3 4 2 4" xfId="1094"/>
    <cellStyle name="?鹎%U龡&amp;H齲_x0001_C铣_x0014__x0007__x0001__x0001_ 3 4 2 4 2" xfId="1006"/>
    <cellStyle name="?鹎%U龡&amp;H齲_x0001_C铣_x0014__x0007__x0001__x0001_ 3 4 2 4 2 2" xfId="1008"/>
    <cellStyle name="?鹎%U龡&amp;H齲_x0001_C铣_x0014__x0007__x0001__x0001_ 3 4 2 4 3" xfId="1010"/>
    <cellStyle name="?鹎%U龡&amp;H齲_x0001_C铣_x0014__x0007__x0001__x0001_ 3 4 2 4 3 2" xfId="1096"/>
    <cellStyle name="?鹎%U龡&amp;H齲_x0001_C铣_x0014__x0007__x0001__x0001_ 3 4 2 4 4" xfId="1098"/>
    <cellStyle name="?鹎%U龡&amp;H齲_x0001_C铣_x0014__x0007__x0001__x0001_ 3 4 2 4 4 2" xfId="1100"/>
    <cellStyle name="?鹎%U龡&amp;H齲_x0001_C铣_x0014__x0007__x0001__x0001_ 3 4 2 4 5" xfId="1101"/>
    <cellStyle name="?鹎%U龡&amp;H齲_x0001_C铣_x0014__x0007__x0001__x0001_ 3 4 2 4_2015财政决算公开" xfId="1103"/>
    <cellStyle name="?鹎%U龡&amp;H齲_x0001_C铣_x0014__x0007__x0001__x0001_ 3 4 2 5" xfId="715"/>
    <cellStyle name="?鹎%U龡&amp;H齲_x0001_C铣_x0014__x0007__x0001__x0001_ 3 4 2 5 2" xfId="1105"/>
    <cellStyle name="?鹎%U龡&amp;H齲_x0001_C铣_x0014__x0007__x0001__x0001_ 3 4 2 6" xfId="1106"/>
    <cellStyle name="?鹎%U龡&amp;H齲_x0001_C铣_x0014__x0007__x0001__x0001_ 3 4 2 6 2" xfId="1107"/>
    <cellStyle name="?鹎%U龡&amp;H齲_x0001_C铣_x0014__x0007__x0001__x0001_ 3 4 2 7" xfId="1108"/>
    <cellStyle name="?鹎%U龡&amp;H齲_x0001_C铣_x0014__x0007__x0001__x0001_ 3 4 2 7 2" xfId="1111"/>
    <cellStyle name="?鹎%U龡&amp;H齲_x0001_C铣_x0014__x0007__x0001__x0001_ 3 4 2 8" xfId="1112"/>
    <cellStyle name="?鹎%U龡&amp;H齲_x0001_C铣_x0014__x0007__x0001__x0001_ 3 4 2_2015财政决算公开" xfId="1115"/>
    <cellStyle name="?鹎%U龡&amp;H齲_x0001_C铣_x0014__x0007__x0001__x0001_ 3 4 3" xfId="1117"/>
    <cellStyle name="?鹎%U龡&amp;H齲_x0001_C铣_x0014__x0007__x0001__x0001_ 3 4 3 2" xfId="1119"/>
    <cellStyle name="?鹎%U龡&amp;H齲_x0001_C铣_x0014__x0007__x0001__x0001_ 3 4 3 2 2" xfId="1121"/>
    <cellStyle name="?鹎%U龡&amp;H齲_x0001_C铣_x0014__x0007__x0001__x0001_ 3 4 3 3" xfId="1123"/>
    <cellStyle name="?鹎%U龡&amp;H齲_x0001_C铣_x0014__x0007__x0001__x0001_ 3 4 3 3 2" xfId="1125"/>
    <cellStyle name="?鹎%U龡&amp;H齲_x0001_C铣_x0014__x0007__x0001__x0001_ 3 4 3 4" xfId="1126"/>
    <cellStyle name="?鹎%U龡&amp;H齲_x0001_C铣_x0014__x0007__x0001__x0001_ 3 4 3 4 2" xfId="1109"/>
    <cellStyle name="?鹎%U龡&amp;H齲_x0001_C铣_x0014__x0007__x0001__x0001_ 3 4 3 5" xfId="1128"/>
    <cellStyle name="?鹎%U龡&amp;H齲_x0001_C铣_x0014__x0007__x0001__x0001_ 3 4 3_2015财政决算公开" xfId="1130"/>
    <cellStyle name="?鹎%U龡&amp;H齲_x0001_C铣_x0014__x0007__x0001__x0001_ 3 4 4" xfId="841"/>
    <cellStyle name="?鹎%U龡&amp;H齲_x0001_C铣_x0014__x0007__x0001__x0001_ 3 4 4 2" xfId="427"/>
    <cellStyle name="?鹎%U龡&amp;H齲_x0001_C铣_x0014__x0007__x0001__x0001_ 3 4 4 2 2" xfId="104"/>
    <cellStyle name="?鹎%U龡&amp;H齲_x0001_C铣_x0014__x0007__x0001__x0001_ 3 4 4 3" xfId="432"/>
    <cellStyle name="?鹎%U龡&amp;H齲_x0001_C铣_x0014__x0007__x0001__x0001_ 3 4 4 3 2" xfId="435"/>
    <cellStyle name="?鹎%U龡&amp;H齲_x0001_C铣_x0014__x0007__x0001__x0001_ 3 4 4 4" xfId="305"/>
    <cellStyle name="?鹎%U龡&amp;H齲_x0001_C铣_x0014__x0007__x0001__x0001_ 3 4 4 4 2" xfId="560"/>
    <cellStyle name="?鹎%U龡&amp;H齲_x0001_C铣_x0014__x0007__x0001__x0001_ 3 4 4 5" xfId="42"/>
    <cellStyle name="?鹎%U龡&amp;H齲_x0001_C铣_x0014__x0007__x0001__x0001_ 3 4 4_2015财政决算公开" xfId="835"/>
    <cellStyle name="?鹎%U龡&amp;H齲_x0001_C铣_x0014__x0007__x0001__x0001_ 3 4 5" xfId="846"/>
    <cellStyle name="?鹎%U龡&amp;H齲_x0001_C铣_x0014__x0007__x0001__x0001_ 3 4 5 2" xfId="851"/>
    <cellStyle name="?鹎%U龡&amp;H齲_x0001_C铣_x0014__x0007__x0001__x0001_ 3 4 5 2 2" xfId="814"/>
    <cellStyle name="?鹎%U龡&amp;H齲_x0001_C铣_x0014__x0007__x0001__x0001_ 3 4 5 3" xfId="853"/>
    <cellStyle name="?鹎%U龡&amp;H齲_x0001_C铣_x0014__x0007__x0001__x0001_ 3 4 5 3 2" xfId="855"/>
    <cellStyle name="?鹎%U龡&amp;H齲_x0001_C铣_x0014__x0007__x0001__x0001_ 3 4 5 4" xfId="311"/>
    <cellStyle name="?鹎%U龡&amp;H齲_x0001_C铣_x0014__x0007__x0001__x0001_ 3 4 5_2015财政决算公开" xfId="404"/>
    <cellStyle name="?鹎%U龡&amp;H齲_x0001_C铣_x0014__x0007__x0001__x0001_ 3 4 6" xfId="207"/>
    <cellStyle name="?鹎%U龡&amp;H齲_x0001_C铣_x0014__x0007__x0001__x0001_ 3 4 6 2" xfId="212"/>
    <cellStyle name="?鹎%U龡&amp;H齲_x0001_C铣_x0014__x0007__x0001__x0001_ 3 4 6 2 2" xfId="684"/>
    <cellStyle name="?鹎%U龡&amp;H齲_x0001_C铣_x0014__x0007__x0001__x0001_ 3 4 6 3" xfId="857"/>
    <cellStyle name="?鹎%U龡&amp;H齲_x0001_C铣_x0014__x0007__x0001__x0001_ 3 4 6 3 2" xfId="859"/>
    <cellStyle name="?鹎%U龡&amp;H齲_x0001_C铣_x0014__x0007__x0001__x0001_ 3 4 6 4" xfId="864"/>
    <cellStyle name="?鹎%U龡&amp;H齲_x0001_C铣_x0014__x0007__x0001__x0001_ 3 4 6 4 2" xfId="866"/>
    <cellStyle name="?鹎%U龡&amp;H齲_x0001_C铣_x0014__x0007__x0001__x0001_ 3 4 6 5" xfId="448"/>
    <cellStyle name="?鹎%U龡&amp;H齲_x0001_C铣_x0014__x0007__x0001__x0001_ 3 4 6_2015财政决算公开" xfId="868"/>
    <cellStyle name="?鹎%U龡&amp;H齲_x0001_C铣_x0014__x0007__x0001__x0001_ 3 4 7" xfId="56"/>
    <cellStyle name="?鹎%U龡&amp;H齲_x0001_C铣_x0014__x0007__x0001__x0001_ 3 4 7 2" xfId="82"/>
    <cellStyle name="?鹎%U龡&amp;H齲_x0001_C铣_x0014__x0007__x0001__x0001_ 3 4 8" xfId="215"/>
    <cellStyle name="?鹎%U龡&amp;H齲_x0001_C铣_x0014__x0007__x0001__x0001_ 3 4 8 2" xfId="870"/>
    <cellStyle name="?鹎%U龡&amp;H齲_x0001_C铣_x0014__x0007__x0001__x0001_ 3 4 9" xfId="873"/>
    <cellStyle name="?鹎%U龡&amp;H齲_x0001_C铣_x0014__x0007__x0001__x0001_ 3 4 9 2" xfId="477"/>
    <cellStyle name="?鹎%U龡&amp;H齲_x0001_C铣_x0014__x0007__x0001__x0001_ 3 4_2015财政决算公开" xfId="753"/>
    <cellStyle name="?鹎%U龡&amp;H齲_x0001_C铣_x0014__x0007__x0001__x0001_ 3 5" xfId="1132"/>
    <cellStyle name="?鹎%U龡&amp;H齲_x0001_C铣_x0014__x0007__x0001__x0001_ 3 5 2" xfId="1133"/>
    <cellStyle name="?鹎%U龡&amp;H齲_x0001_C铣_x0014__x0007__x0001__x0001_ 3 5 2 2" xfId="1134"/>
    <cellStyle name="?鹎%U龡&amp;H齲_x0001_C铣_x0014__x0007__x0001__x0001_ 3 5 3" xfId="1136"/>
    <cellStyle name="?鹎%U龡&amp;H齲_x0001_C铣_x0014__x0007__x0001__x0001_ 3 5_2015财政决算公开" xfId="1138"/>
    <cellStyle name="?鹎%U龡&amp;H齲_x0001_C铣_x0014__x0007__x0001__x0001_ 3 6" xfId="1140"/>
    <cellStyle name="?鹎%U龡&amp;H齲_x0001_C铣_x0014__x0007__x0001__x0001_ 3 6 2" xfId="1141"/>
    <cellStyle name="?鹎%U龡&amp;H齲_x0001_C铣_x0014__x0007__x0001__x0001_ 3 6 2 2" xfId="1144"/>
    <cellStyle name="?鹎%U龡&amp;H齲_x0001_C铣_x0014__x0007__x0001__x0001_ 3 6 3" xfId="1148"/>
    <cellStyle name="?鹎%U龡&amp;H齲_x0001_C铣_x0014__x0007__x0001__x0001_ 3 6 3 2" xfId="1153"/>
    <cellStyle name="?鹎%U龡&amp;H齲_x0001_C铣_x0014__x0007__x0001__x0001_ 3 6 4" xfId="662"/>
    <cellStyle name="?鹎%U龡&amp;H齲_x0001_C铣_x0014__x0007__x0001__x0001_ 3 6_2015财政决算公开" xfId="806"/>
    <cellStyle name="?鹎%U龡&amp;H齲_x0001_C铣_x0014__x0007__x0001__x0001_ 3 7" xfId="1155"/>
    <cellStyle name="?鹎%U龡&amp;H齲_x0001_C铣_x0014__x0007__x0001__x0001_ 3 7 2" xfId="1156"/>
    <cellStyle name="?鹎%U龡&amp;H齲_x0001_C铣_x0014__x0007__x0001__x0001_ 3 8" xfId="1159"/>
    <cellStyle name="?鹎%U龡&amp;H齲_x0001_C铣_x0014__x0007__x0001__x0001_ 3 8 2" xfId="1160"/>
    <cellStyle name="?鹎%U龡&amp;H齲_x0001_C铣_x0014__x0007__x0001__x0001_ 3 9" xfId="1164"/>
    <cellStyle name="?鹎%U龡&amp;H齲_x0001_C铣_x0014__x0007__x0001__x0001_ 3 9 2" xfId="1165"/>
    <cellStyle name="?鹎%U龡&amp;H齲_x0001_C铣_x0014__x0007__x0001__x0001_ 3_2015财政决算公开" xfId="1167"/>
    <cellStyle name="?鹎%U龡&amp;H齲_x0001_C铣_x0014__x0007__x0001__x0001_ 4" xfId="1016"/>
    <cellStyle name="?鹎%U龡&amp;H齲_x0001_C铣_x0014__x0007__x0001__x0001_ 4 10" xfId="534"/>
    <cellStyle name="?鹎%U龡&amp;H齲_x0001_C铣_x0014__x0007__x0001__x0001_ 4 2" xfId="1018"/>
    <cellStyle name="?鹎%U龡&amp;H齲_x0001_C铣_x0014__x0007__x0001__x0001_ 4 2 2" xfId="1168"/>
    <cellStyle name="?鹎%U龡&amp;H齲_x0001_C铣_x0014__x0007__x0001__x0001_ 4 2 2 2" xfId="1170"/>
    <cellStyle name="?鹎%U龡&amp;H齲_x0001_C铣_x0014__x0007__x0001__x0001_ 4 2 2 2 2" xfId="1172"/>
    <cellStyle name="?鹎%U龡&amp;H齲_x0001_C铣_x0014__x0007__x0001__x0001_ 4 2 2 3" xfId="1175"/>
    <cellStyle name="?鹎%U龡&amp;H齲_x0001_C铣_x0014__x0007__x0001__x0001_ 4 2 2 3 2" xfId="1177"/>
    <cellStyle name="?鹎%U龡&amp;H齲_x0001_C铣_x0014__x0007__x0001__x0001_ 4 2 2 4" xfId="1180"/>
    <cellStyle name="?鹎%U龡&amp;H齲_x0001_C铣_x0014__x0007__x0001__x0001_ 4 2 2 4 2" xfId="1181"/>
    <cellStyle name="?鹎%U龡&amp;H齲_x0001_C铣_x0014__x0007__x0001__x0001_ 4 2 2 5" xfId="1183"/>
    <cellStyle name="?鹎%U龡&amp;H齲_x0001_C铣_x0014__x0007__x0001__x0001_ 4 2 2 5 2" xfId="1184"/>
    <cellStyle name="?鹎%U龡&amp;H齲_x0001_C铣_x0014__x0007__x0001__x0001_ 4 2 2 6" xfId="1186"/>
    <cellStyle name="?鹎%U龡&amp;H齲_x0001_C铣_x0014__x0007__x0001__x0001_ 4 2 2_2015财政决算公开" xfId="1188"/>
    <cellStyle name="?鹎%U龡&amp;H齲_x0001_C铣_x0014__x0007__x0001__x0001_ 4 2 3" xfId="1189"/>
    <cellStyle name="?鹎%U龡&amp;H齲_x0001_C铣_x0014__x0007__x0001__x0001_ 4 2 3 2" xfId="1191"/>
    <cellStyle name="?鹎%U龡&amp;H齲_x0001_C铣_x0014__x0007__x0001__x0001_ 4 2 3 2 2" xfId="1193"/>
    <cellStyle name="?鹎%U龡&amp;H齲_x0001_C铣_x0014__x0007__x0001__x0001_ 4 2 3 3" xfId="1196"/>
    <cellStyle name="?鹎%U龡&amp;H齲_x0001_C铣_x0014__x0007__x0001__x0001_ 4 2 3 3 2" xfId="1198"/>
    <cellStyle name="?鹎%U龡&amp;H齲_x0001_C铣_x0014__x0007__x0001__x0001_ 4 2 3 4" xfId="1200"/>
    <cellStyle name="?鹎%U龡&amp;H齲_x0001_C铣_x0014__x0007__x0001__x0001_ 4 2 3_2015财政决算公开" xfId="999"/>
    <cellStyle name="?鹎%U龡&amp;H齲_x0001_C铣_x0014__x0007__x0001__x0001_ 4 2 4" xfId="1201"/>
    <cellStyle name="?鹎%U龡&amp;H齲_x0001_C铣_x0014__x0007__x0001__x0001_ 4 2 4 2" xfId="1204"/>
    <cellStyle name="?鹎%U龡&amp;H齲_x0001_C铣_x0014__x0007__x0001__x0001_ 4 2 4 2 2" xfId="1206"/>
    <cellStyle name="?鹎%U龡&amp;H齲_x0001_C铣_x0014__x0007__x0001__x0001_ 4 2 4 3" xfId="1208"/>
    <cellStyle name="?鹎%U龡&amp;H齲_x0001_C铣_x0014__x0007__x0001__x0001_ 4 2 4 3 2" xfId="1210"/>
    <cellStyle name="?鹎%U龡&amp;H齲_x0001_C铣_x0014__x0007__x0001__x0001_ 4 2 4 4" xfId="1212"/>
    <cellStyle name="?鹎%U龡&amp;H齲_x0001_C铣_x0014__x0007__x0001__x0001_ 4 2 4 4 2" xfId="1213"/>
    <cellStyle name="?鹎%U龡&amp;H齲_x0001_C铣_x0014__x0007__x0001__x0001_ 4 2 4 5" xfId="1214"/>
    <cellStyle name="?鹎%U龡&amp;H齲_x0001_C铣_x0014__x0007__x0001__x0001_ 4 2 4_2015财政决算公开" xfId="1215"/>
    <cellStyle name="?鹎%U龡&amp;H齲_x0001_C铣_x0014__x0007__x0001__x0001_ 4 2 5" xfId="1217"/>
    <cellStyle name="?鹎%U龡&amp;H齲_x0001_C铣_x0014__x0007__x0001__x0001_ 4 2 5 2" xfId="1219"/>
    <cellStyle name="?鹎%U龡&amp;H齲_x0001_C铣_x0014__x0007__x0001__x0001_ 4 2 6" xfId="1220"/>
    <cellStyle name="?鹎%U龡&amp;H齲_x0001_C铣_x0014__x0007__x0001__x0001_ 4 2 6 2" xfId="1222"/>
    <cellStyle name="?鹎%U龡&amp;H齲_x0001_C铣_x0014__x0007__x0001__x0001_ 4 2 7" xfId="1223"/>
    <cellStyle name="?鹎%U龡&amp;H齲_x0001_C铣_x0014__x0007__x0001__x0001_ 4 2 7 2" xfId="1226"/>
    <cellStyle name="?鹎%U龡&amp;H齲_x0001_C铣_x0014__x0007__x0001__x0001_ 4 2 8" xfId="1227"/>
    <cellStyle name="?鹎%U龡&amp;H齲_x0001_C铣_x0014__x0007__x0001__x0001_ 4 2_2015财政决算公开" xfId="1228"/>
    <cellStyle name="?鹎%U龡&amp;H齲_x0001_C铣_x0014__x0007__x0001__x0001_ 4 3" xfId="1229"/>
    <cellStyle name="?鹎%U龡&amp;H齲_x0001_C铣_x0014__x0007__x0001__x0001_ 4 3 2" xfId="1230"/>
    <cellStyle name="?鹎%U龡&amp;H齲_x0001_C铣_x0014__x0007__x0001__x0001_ 4 3 2 2" xfId="1232"/>
    <cellStyle name="?鹎%U龡&amp;H齲_x0001_C铣_x0014__x0007__x0001__x0001_ 4 3 3" xfId="1234"/>
    <cellStyle name="?鹎%U龡&amp;H齲_x0001_C铣_x0014__x0007__x0001__x0001_ 4 3 3 2" xfId="1236"/>
    <cellStyle name="?鹎%U龡&amp;H齲_x0001_C铣_x0014__x0007__x0001__x0001_ 4 3 4" xfId="1238"/>
    <cellStyle name="?鹎%U龡&amp;H齲_x0001_C铣_x0014__x0007__x0001__x0001_ 4 3 4 2" xfId="1240"/>
    <cellStyle name="?鹎%U龡&amp;H齲_x0001_C铣_x0014__x0007__x0001__x0001_ 4 3 5" xfId="1241"/>
    <cellStyle name="?鹎%U龡&amp;H齲_x0001_C铣_x0014__x0007__x0001__x0001_ 4 3 5 2" xfId="1245"/>
    <cellStyle name="?鹎%U龡&amp;H齲_x0001_C铣_x0014__x0007__x0001__x0001_ 4 3 6" xfId="1246"/>
    <cellStyle name="?鹎%U龡&amp;H齲_x0001_C铣_x0014__x0007__x0001__x0001_ 4 3_2015财政决算公开" xfId="1247"/>
    <cellStyle name="?鹎%U龡&amp;H齲_x0001_C铣_x0014__x0007__x0001__x0001_ 4 4" xfId="1248"/>
    <cellStyle name="?鹎%U龡&amp;H齲_x0001_C铣_x0014__x0007__x0001__x0001_ 4 4 2" xfId="1249"/>
    <cellStyle name="?鹎%U龡&amp;H齲_x0001_C铣_x0014__x0007__x0001__x0001_ 4 4 2 2" xfId="1250"/>
    <cellStyle name="?鹎%U龡&amp;H齲_x0001_C铣_x0014__x0007__x0001__x0001_ 4 4 3" xfId="1251"/>
    <cellStyle name="?鹎%U龡&amp;H齲_x0001_C铣_x0014__x0007__x0001__x0001_ 4 4 3 2" xfId="1253"/>
    <cellStyle name="?鹎%U龡&amp;H齲_x0001_C铣_x0014__x0007__x0001__x0001_ 4 4 4" xfId="917"/>
    <cellStyle name="?鹎%U龡&amp;H齲_x0001_C铣_x0014__x0007__x0001__x0001_ 4 4 4 2" xfId="192"/>
    <cellStyle name="?鹎%U龡&amp;H齲_x0001_C铣_x0014__x0007__x0001__x0001_ 4 4 5" xfId="920"/>
    <cellStyle name="?鹎%U龡&amp;H齲_x0001_C铣_x0014__x0007__x0001__x0001_ 4 4_2015财政决算公开" xfId="1256"/>
    <cellStyle name="?鹎%U龡&amp;H齲_x0001_C铣_x0014__x0007__x0001__x0001_ 4 5" xfId="1258"/>
    <cellStyle name="?鹎%U龡&amp;H齲_x0001_C铣_x0014__x0007__x0001__x0001_ 4 5 2" xfId="1259"/>
    <cellStyle name="?鹎%U龡&amp;H齲_x0001_C铣_x0014__x0007__x0001__x0001_ 4 5 2 2" xfId="1260"/>
    <cellStyle name="?鹎%U龡&amp;H齲_x0001_C铣_x0014__x0007__x0001__x0001_ 4 5 3" xfId="1261"/>
    <cellStyle name="?鹎%U龡&amp;H齲_x0001_C铣_x0014__x0007__x0001__x0001_ 4 5 3 2" xfId="1263"/>
    <cellStyle name="?鹎%U龡&amp;H齲_x0001_C铣_x0014__x0007__x0001__x0001_ 4 5 4" xfId="924"/>
    <cellStyle name="?鹎%U龡&amp;H齲_x0001_C铣_x0014__x0007__x0001__x0001_ 4 5_2015财政决算公开" xfId="178"/>
    <cellStyle name="?鹎%U龡&amp;H齲_x0001_C铣_x0014__x0007__x0001__x0001_ 4 6" xfId="1264"/>
    <cellStyle name="?鹎%U龡&amp;H齲_x0001_C铣_x0014__x0007__x0001__x0001_ 4 6 2" xfId="1265"/>
    <cellStyle name="?鹎%U龡&amp;H齲_x0001_C铣_x0014__x0007__x0001__x0001_ 4 6 2 2" xfId="1268"/>
    <cellStyle name="?鹎%U龡&amp;H齲_x0001_C铣_x0014__x0007__x0001__x0001_ 4 6 3" xfId="1269"/>
    <cellStyle name="?鹎%U龡&amp;H齲_x0001_C铣_x0014__x0007__x0001__x0001_ 4 6 3 2" xfId="1270"/>
    <cellStyle name="?鹎%U龡&amp;H齲_x0001_C铣_x0014__x0007__x0001__x0001_ 4 6 4" xfId="190"/>
    <cellStyle name="?鹎%U龡&amp;H齲_x0001_C铣_x0014__x0007__x0001__x0001_ 4 6 4 2" xfId="929"/>
    <cellStyle name="?鹎%U龡&amp;H齲_x0001_C铣_x0014__x0007__x0001__x0001_ 4 6 5" xfId="876"/>
    <cellStyle name="?鹎%U龡&amp;H齲_x0001_C铣_x0014__x0007__x0001__x0001_ 4 6_2015财政决算公开" xfId="1271"/>
    <cellStyle name="?鹎%U龡&amp;H齲_x0001_C铣_x0014__x0007__x0001__x0001_ 4 7" xfId="1273"/>
    <cellStyle name="?鹎%U龡&amp;H齲_x0001_C铣_x0014__x0007__x0001__x0001_ 4 7 2" xfId="1274"/>
    <cellStyle name="?鹎%U龡&amp;H齲_x0001_C铣_x0014__x0007__x0001__x0001_ 4 8" xfId="1276"/>
    <cellStyle name="?鹎%U龡&amp;H齲_x0001_C铣_x0014__x0007__x0001__x0001_ 4 8 2" xfId="1278"/>
    <cellStyle name="?鹎%U龡&amp;H齲_x0001_C铣_x0014__x0007__x0001__x0001_ 4 9" xfId="1280"/>
    <cellStyle name="?鹎%U龡&amp;H齲_x0001_C铣_x0014__x0007__x0001__x0001_ 4 9 2" xfId="1281"/>
    <cellStyle name="?鹎%U龡&amp;H齲_x0001_C铣_x0014__x0007__x0001__x0001_ 4_2015财政决算公开" xfId="1284"/>
    <cellStyle name="?鹎%U龡&amp;H齲_x0001_C铣_x0014__x0007__x0001__x0001_ 5" xfId="1021"/>
    <cellStyle name="?鹎%U龡&amp;H齲_x0001_C铣_x0014__x0007__x0001__x0001_ 5 2" xfId="721"/>
    <cellStyle name="?鹎%U龡&amp;H齲_x0001_C铣_x0014__x0007__x0001__x0001_ 5 2 2" xfId="724"/>
    <cellStyle name="?鹎%U龡&amp;H齲_x0001_C铣_x0014__x0007__x0001__x0001_ 5 3" xfId="345"/>
    <cellStyle name="?鹎%U龡&amp;H齲_x0001_C铣_x0014__x0007__x0001__x0001_ 5 3 2" xfId="1285"/>
    <cellStyle name="?鹎%U龡&amp;H齲_x0001_C铣_x0014__x0007__x0001__x0001_ 5 4" xfId="1287"/>
    <cellStyle name="?鹎%U龡&amp;H齲_x0001_C铣_x0014__x0007__x0001__x0001_ 5_2015财政决算公开" xfId="49"/>
    <cellStyle name="?鹎%U龡&amp;H齲_x0001_C铣_x0014__x0007__x0001__x0001_ 6" xfId="1024"/>
    <cellStyle name="?鹎%U龡&amp;H齲_x0001_C铣_x0014__x0007__x0001__x0001_ 6 2" xfId="1291"/>
    <cellStyle name="?鹎%U龡&amp;H齲_x0001_C铣_x0014__x0007__x0001__x0001_ 6 2 2" xfId="1293"/>
    <cellStyle name="?鹎%U龡&amp;H齲_x0001_C铣_x0014__x0007__x0001__x0001_ 6 3" xfId="1297"/>
    <cellStyle name="?鹎%U龡&amp;H齲_x0001_C铣_x0014__x0007__x0001__x0001_ 6 3 2" xfId="1299"/>
    <cellStyle name="?鹎%U龡&amp;H齲_x0001_C铣_x0014__x0007__x0001__x0001_ 6 4" xfId="1301"/>
    <cellStyle name="?鹎%U龡&amp;H齲_x0001_C铣_x0014__x0007__x0001__x0001_ 6_2015财政决算公开" xfId="1303"/>
    <cellStyle name="?鹎%U龡&amp;H齲_x0001_C铣_x0014__x0007__x0001__x0001_ 7" xfId="1306"/>
    <cellStyle name="_ET_STYLE_NoName_00_" xfId="1307"/>
    <cellStyle name="_ET_STYLE_NoName_00_ 2" xfId="1309"/>
    <cellStyle name="_第10稿 鲤城区2015年财政收支预算草案   12.19" xfId="1254"/>
    <cellStyle name="_第10稿 鲤城区2015年财政收支预算草案   12.19 2" xfId="1310"/>
    <cellStyle name="20% - 强调文字颜色 1 2" xfId="1311"/>
    <cellStyle name="20% - 强调文字颜色 1 2 2" xfId="1312"/>
    <cellStyle name="20% - 强调文字颜色 1 2 2 2" xfId="1313"/>
    <cellStyle name="20% - 强调文字颜色 1 2 2 2 2" xfId="314"/>
    <cellStyle name="20% - 强调文字颜色 1 2 2 2 2 2" xfId="1314"/>
    <cellStyle name="20% - 强调文字颜色 1 2 2 2 3" xfId="1315"/>
    <cellStyle name="20% - 强调文字颜色 1 2 2 2_2015财政决算公开" xfId="69"/>
    <cellStyle name="20% - 强调文字颜色 1 2 2 3" xfId="1318"/>
    <cellStyle name="20% - 强调文字颜色 1 2 2 3 2" xfId="1319"/>
    <cellStyle name="20% - 强调文字颜色 1 2 2 4" xfId="1320"/>
    <cellStyle name="20% - 强调文字颜色 1 2 2_2015财政决算公开" xfId="1321"/>
    <cellStyle name="20% - 强调文字颜色 1 2 3" xfId="1323"/>
    <cellStyle name="20% - 强调文字颜色 1 2 3 2" xfId="1324"/>
    <cellStyle name="20% - 强调文字颜色 1 2 3 2 2" xfId="150"/>
    <cellStyle name="20% - 强调文字颜色 1 2 3 2 2 2" xfId="1325"/>
    <cellStyle name="20% - 强调文字颜色 1 2 3 2 3" xfId="1326"/>
    <cellStyle name="20% - 强调文字颜色 1 2 3 2_2015财政决算公开" xfId="1328"/>
    <cellStyle name="20% - 强调文字颜色 1 2 3 3" xfId="1329"/>
    <cellStyle name="20% - 强调文字颜色 1 2 3 3 2" xfId="1330"/>
    <cellStyle name="20% - 强调文字颜色 1 2 3 4" xfId="1331"/>
    <cellStyle name="20% - 强调文字颜色 1 2 3 5" xfId="1333"/>
    <cellStyle name="20% - 强调文字颜色 1 2 3_2015财政决算公开" xfId="1334"/>
    <cellStyle name="20% - 强调文字颜色 1 2 4" xfId="1335"/>
    <cellStyle name="20% - 强调文字颜色 1 2 4 2" xfId="385"/>
    <cellStyle name="20% - 强调文字颜色 1 2 4 2 2" xfId="1336"/>
    <cellStyle name="20% - 强调文字颜色 1 2 4 3" xfId="1338"/>
    <cellStyle name="20% - 强调文字颜色 1 2 4 4" xfId="1339"/>
    <cellStyle name="20% - 强调文字颜色 1 2 4_2015财政决算公开" xfId="1340"/>
    <cellStyle name="20% - 强调文字颜色 1 2 5" xfId="1341"/>
    <cellStyle name="20% - 强调文字颜色 1 2 5 2" xfId="1342"/>
    <cellStyle name="20% - 强调文字颜色 1 2 6" xfId="746"/>
    <cellStyle name="20% - 强调文字颜色 1 2 7" xfId="815"/>
    <cellStyle name="20% - 强调文字颜色 1 2_2015财政决算公开" xfId="109"/>
    <cellStyle name="20% - 强调文字颜色 1 3" xfId="1344"/>
    <cellStyle name="20% - 强调文字颜色 1 3 2" xfId="1346"/>
    <cellStyle name="20% - 强调文字颜色 1 3 2 2" xfId="1348"/>
    <cellStyle name="20% - 强调文字颜色 1 3 2 2 2" xfId="370"/>
    <cellStyle name="20% - 强调文字颜色 1 3 2 2 2 2" xfId="1349"/>
    <cellStyle name="20% - 强调文字颜色 1 3 2 2 3" xfId="1350"/>
    <cellStyle name="20% - 强调文字颜色 1 3 2 2_2015财政决算公开" xfId="1351"/>
    <cellStyle name="20% - 强调文字颜色 1 3 2 3" xfId="1352"/>
    <cellStyle name="20% - 强调文字颜色 1 3 2 3 2" xfId="1353"/>
    <cellStyle name="20% - 强调文字颜色 1 3 2 4" xfId="1354"/>
    <cellStyle name="20% - 强调文字颜色 1 3 2_2015财政决算公开" xfId="1355"/>
    <cellStyle name="20% - 强调文字颜色 1 3 3" xfId="1358"/>
    <cellStyle name="20% - 强调文字颜色 1 3 3 2" xfId="1359"/>
    <cellStyle name="20% - 强调文字颜色 1 3 3 2 2" xfId="834"/>
    <cellStyle name="20% - 强调文字颜色 1 3 3 3" xfId="1360"/>
    <cellStyle name="20% - 强调文字颜色 1 3 3_2015财政决算公开" xfId="1361"/>
    <cellStyle name="20% - 强调文字颜色 1 3 4" xfId="1363"/>
    <cellStyle name="20% - 强调文字颜色 1 3 4 2" xfId="1364"/>
    <cellStyle name="20% - 强调文字颜色 1 3 5" xfId="1365"/>
    <cellStyle name="20% - 强调文字颜色 1 3_2015财政决算公开" xfId="1366"/>
    <cellStyle name="20% - 强调文字颜色 1 4" xfId="1143"/>
    <cellStyle name="20% - 强调文字颜色 1 4 2" xfId="1146"/>
    <cellStyle name="20% - 强调文字颜色 1 4 2 2" xfId="1367"/>
    <cellStyle name="20% - 强调文字颜色 1 4 2 2 2" xfId="261"/>
    <cellStyle name="20% - 强调文字颜色 1 4 2 3" xfId="1368"/>
    <cellStyle name="20% - 强调文字颜色 1 4 2_2015财政决算公开" xfId="1369"/>
    <cellStyle name="20% - 强调文字颜色 1 4 3" xfId="1370"/>
    <cellStyle name="20% - 强调文字颜色 1 4 3 2" xfId="1371"/>
    <cellStyle name="20% - 强调文字颜色 1 4 4" xfId="1372"/>
    <cellStyle name="20% - 强调文字颜色 1 4_2015财政决算公开" xfId="1374"/>
    <cellStyle name="20% - 强调文字颜色 1 5" xfId="1150"/>
    <cellStyle name="20% - 强调文字颜色 1 5 2" xfId="1154"/>
    <cellStyle name="20% - 强调文字颜色 1 5 2 2" xfId="1376"/>
    <cellStyle name="20% - 强调文字颜色 1 5 2 2 2" xfId="1378"/>
    <cellStyle name="20% - 强调文字颜色 1 5 2 3" xfId="1380"/>
    <cellStyle name="20% - 强调文字颜色 1 5 2_2015财政决算公开" xfId="1383"/>
    <cellStyle name="20% - 强调文字颜色 1 5 3" xfId="1385"/>
    <cellStyle name="20% - 强调文字颜色 1 5 3 2" xfId="1387"/>
    <cellStyle name="20% - 强调文字颜色 1 5 4" xfId="1389"/>
    <cellStyle name="20% - 强调文字颜色 1 5_2015财政决算公开" xfId="1391"/>
    <cellStyle name="20% - 强调文字颜色 1 6" xfId="663"/>
    <cellStyle name="20% - 强调文字颜色 1 6 2" xfId="667"/>
    <cellStyle name="20% - 强调文字颜色 1 6 2 2" xfId="1392"/>
    <cellStyle name="20% - 强调文字颜色 1 6 3" xfId="1393"/>
    <cellStyle name="20% - 强调文字颜色 1 6_2015财政决算公开" xfId="1394"/>
    <cellStyle name="20% - 强调文字颜色 1 7" xfId="671"/>
    <cellStyle name="20% - 强调文字颜色 1 7 2" xfId="677"/>
    <cellStyle name="20% - 强调文字颜色 1 8" xfId="240"/>
    <cellStyle name="20% - 强调文字颜色 1 9" xfId="139"/>
    <cellStyle name="20% - 强调文字颜色 2 2" xfId="1396"/>
    <cellStyle name="20% - 强调文字颜色 2 2 2" xfId="1397"/>
    <cellStyle name="20% - 强调文字颜色 2 2 2 2" xfId="1399"/>
    <cellStyle name="20% - 强调文字颜色 2 2 2 2 2" xfId="138"/>
    <cellStyle name="20% - 强调文字颜色 2 2 2 2 2 2" xfId="1400"/>
    <cellStyle name="20% - 强调文字颜色 2 2 2 2 3" xfId="1402"/>
    <cellStyle name="20% - 强调文字颜色 2 2 2 2_2015财政决算公开" xfId="1404"/>
    <cellStyle name="20% - 强调文字颜色 2 2 2 3" xfId="1405"/>
    <cellStyle name="20% - 强调文字颜色 2 2 2 3 2" xfId="1406"/>
    <cellStyle name="20% - 强调文字颜色 2 2 2 4" xfId="1408"/>
    <cellStyle name="20% - 强调文字颜色 2 2 2_2015财政决算公开" xfId="1411"/>
    <cellStyle name="20% - 强调文字颜色 2 2 3" xfId="1414"/>
    <cellStyle name="20% - 强调文字颜色 2 2 3 2" xfId="1415"/>
    <cellStyle name="20% - 强调文字颜色 2 2 3 2 2" xfId="696"/>
    <cellStyle name="20% - 强调文字颜色 2 2 3 2 2 2" xfId="1416"/>
    <cellStyle name="20% - 强调文字颜色 2 2 3 2 3" xfId="1418"/>
    <cellStyle name="20% - 强调文字颜色 2 2 3 2_2015财政决算公开" xfId="1419"/>
    <cellStyle name="20% - 强调文字颜色 2 2 3 3" xfId="1420"/>
    <cellStyle name="20% - 强调文字颜色 2 2 3 3 2" xfId="1421"/>
    <cellStyle name="20% - 强调文字颜色 2 2 3 4" xfId="1422"/>
    <cellStyle name="20% - 强调文字颜色 2 2 3 5" xfId="959"/>
    <cellStyle name="20% - 强调文字颜色 2 2 3_2015财政决算公开" xfId="11"/>
    <cellStyle name="20% - 强调文字颜色 2 2 4" xfId="1424"/>
    <cellStyle name="20% - 强调文字颜色 2 2 4 2" xfId="1426"/>
    <cellStyle name="20% - 强调文字颜色 2 2 4 2 2" xfId="1427"/>
    <cellStyle name="20% - 强调文字颜色 2 2 4 3" xfId="1428"/>
    <cellStyle name="20% - 强调文字颜色 2 2 4 4" xfId="1429"/>
    <cellStyle name="20% - 强调文字颜色 2 2 4_2015财政决算公开" xfId="1431"/>
    <cellStyle name="20% - 强调文字颜色 2 2 5" xfId="1432"/>
    <cellStyle name="20% - 强调文字颜色 2 2 5 2" xfId="1434"/>
    <cellStyle name="20% - 强调文字颜色 2 2 6" xfId="1435"/>
    <cellStyle name="20% - 强调文字颜色 2 2 7" xfId="685"/>
    <cellStyle name="20% - 强调文字颜色 2 2_2015财政决算公开" xfId="1436"/>
    <cellStyle name="20% - 强调文字颜色 2 3" xfId="1440"/>
    <cellStyle name="20% - 强调文字颜色 2 3 2" xfId="1442"/>
    <cellStyle name="20% - 强调文字颜色 2 3 2 2" xfId="1446"/>
    <cellStyle name="20% - 强调文字颜色 2 3 2 2 2" xfId="993"/>
    <cellStyle name="20% - 强调文字颜色 2 3 2 2 2 2" xfId="1447"/>
    <cellStyle name="20% - 强调文字颜色 2 3 2 2 3" xfId="1448"/>
    <cellStyle name="20% - 强调文字颜色 2 3 2 2_2015财政决算公开" xfId="1449"/>
    <cellStyle name="20% - 强调文字颜色 2 3 2 3" xfId="1450"/>
    <cellStyle name="20% - 强调文字颜色 2 3 2 3 2" xfId="1451"/>
    <cellStyle name="20% - 强调文字颜色 2 3 2 4" xfId="1452"/>
    <cellStyle name="20% - 强调文字颜色 2 3 2_2015财政决算公开" xfId="1453"/>
    <cellStyle name="20% - 强调文字颜色 2 3 3" xfId="1455"/>
    <cellStyle name="20% - 强调文字颜色 2 3 3 2" xfId="1458"/>
    <cellStyle name="20% - 强调文字颜色 2 3 3 2 2" xfId="1459"/>
    <cellStyle name="20% - 强调文字颜色 2 3 3 3" xfId="1460"/>
    <cellStyle name="20% - 强调文字颜色 2 3 3_2015财政决算公开" xfId="1461"/>
    <cellStyle name="20% - 强调文字颜色 2 3 4" xfId="1462"/>
    <cellStyle name="20% - 强调文字颜色 2 3 4 2" xfId="1465"/>
    <cellStyle name="20% - 强调文字颜色 2 3 5" xfId="1467"/>
    <cellStyle name="20% - 强调文字颜色 2 3_2015财政决算公开" xfId="1470"/>
    <cellStyle name="20% - 强调文字颜色 2 4" xfId="1158"/>
    <cellStyle name="20% - 强调文字颜色 2 4 2" xfId="53"/>
    <cellStyle name="20% - 强调文字颜色 2 4 2 2" xfId="1472"/>
    <cellStyle name="20% - 强调文字颜色 2 4 2 2 2" xfId="1102"/>
    <cellStyle name="20% - 强调文字颜色 2 4 2 3" xfId="1473"/>
    <cellStyle name="20% - 强调文字颜色 2 4 2_2015财政决算公开" xfId="1474"/>
    <cellStyle name="20% - 强调文字颜色 2 4 3" xfId="1475"/>
    <cellStyle name="20% - 强调文字颜色 2 4 3 2" xfId="1477"/>
    <cellStyle name="20% - 强调文字颜色 2 4 4" xfId="1478"/>
    <cellStyle name="20% - 强调文字颜色 2 4_2015财政决算公开" xfId="1479"/>
    <cellStyle name="20% - 强调文字颜色 2 5" xfId="1481"/>
    <cellStyle name="20% - 强调文字颜色 2 5 2" xfId="1482"/>
    <cellStyle name="20% - 强调文字颜色 2 5 2 2" xfId="1483"/>
    <cellStyle name="20% - 强调文字颜色 2 5 2 2 2" xfId="1484"/>
    <cellStyle name="20% - 强调文字颜色 2 5 2 3" xfId="1485"/>
    <cellStyle name="20% - 强调文字颜色 2 5 2_2015财政决算公开" xfId="1486"/>
    <cellStyle name="20% - 强调文字颜色 2 5 3" xfId="1489"/>
    <cellStyle name="20% - 强调文字颜色 2 5 3 2" xfId="1490"/>
    <cellStyle name="20% - 强调文字颜色 2 5 4" xfId="1491"/>
    <cellStyle name="20% - 强调文字颜色 2 5_2015财政决算公开" xfId="1492"/>
    <cellStyle name="20% - 强调文字颜色 2 6" xfId="175"/>
    <cellStyle name="20% - 强调文字颜色 2 6 2" xfId="141"/>
    <cellStyle name="20% - 强调文字颜色 2 6 2 2" xfId="1493"/>
    <cellStyle name="20% - 强调文字颜色 2 6 3" xfId="1494"/>
    <cellStyle name="20% - 强调文字颜色 2 6_2015财政决算公开" xfId="1496"/>
    <cellStyle name="20% - 强调文字颜色 2 7" xfId="183"/>
    <cellStyle name="20% - 强调文字颜色 2 7 2" xfId="894"/>
    <cellStyle name="20% - 强调文字颜色 2 8" xfId="250"/>
    <cellStyle name="20% - 强调文字颜色 2 9" xfId="1407"/>
    <cellStyle name="20% - 强调文字颜色 3 2" xfId="1497"/>
    <cellStyle name="20% - 强调文字颜色 3 2 2" xfId="1499"/>
    <cellStyle name="20% - 强调文字颜色 3 2 2 2" xfId="1502"/>
    <cellStyle name="20% - 强调文字颜色 3 2 2 2 2" xfId="1505"/>
    <cellStyle name="20% - 强调文字颜色 3 2 2 2 2 2" xfId="1506"/>
    <cellStyle name="20% - 强调文字颜色 3 2 2 2 3" xfId="1507"/>
    <cellStyle name="20% - 强调文字颜色 3 2 2 2_2015财政决算公开" xfId="1509"/>
    <cellStyle name="20% - 强调文字颜色 3 2 2 3" xfId="1511"/>
    <cellStyle name="20% - 强调文字颜色 3 2 2 3 2" xfId="1512"/>
    <cellStyle name="20% - 强调文字颜色 3 2 2 4" xfId="1513"/>
    <cellStyle name="20% - 强调文字颜色 3 2 2_2015财政决算公开" xfId="1515"/>
    <cellStyle name="20% - 强调文字颜色 3 2 3" xfId="1516"/>
    <cellStyle name="20% - 强调文字颜色 3 2 3 2" xfId="1517"/>
    <cellStyle name="20% - 强调文字颜色 3 2 3 2 2" xfId="1520"/>
    <cellStyle name="20% - 强调文字颜色 3 2 3 2 2 2" xfId="1523"/>
    <cellStyle name="20% - 强调文字颜色 3 2 3 2 3" xfId="1525"/>
    <cellStyle name="20% - 强调文字颜色 3 2 3 2_2015财政决算公开" xfId="1527"/>
    <cellStyle name="20% - 强调文字颜色 3 2 3 3" xfId="1530"/>
    <cellStyle name="20% - 强调文字颜色 3 2 3 3 2" xfId="1533"/>
    <cellStyle name="20% - 强调文字颜色 3 2 3 4" xfId="1536"/>
    <cellStyle name="20% - 强调文字颜色 3 2 3 5" xfId="1539"/>
    <cellStyle name="20% - 强调文字颜色 3 2 3_2015财政决算公开" xfId="1541"/>
    <cellStyle name="20% - 强调文字颜色 3 2 4" xfId="1544"/>
    <cellStyle name="20% - 强调文字颜色 3 2 4 2" xfId="1545"/>
    <cellStyle name="20% - 强调文字颜色 3 2 4 2 2" xfId="438"/>
    <cellStyle name="20% - 强调文字颜色 3 2 4 3" xfId="1546"/>
    <cellStyle name="20% - 强调文字颜色 3 2 4 4" xfId="1547"/>
    <cellStyle name="20% - 强调文字颜色 3 2 4_2015财政决算公开" xfId="1548"/>
    <cellStyle name="20% - 强调文字颜色 3 2 5" xfId="1550"/>
    <cellStyle name="20% - 强调文字颜色 3 2 5 2" xfId="1551"/>
    <cellStyle name="20% - 强调文字颜色 3 2 6" xfId="1552"/>
    <cellStyle name="20% - 强调文字颜色 3 2 7" xfId="1553"/>
    <cellStyle name="20% - 强调文字颜色 3 2_2015财政决算公开" xfId="1554"/>
    <cellStyle name="20% - 强调文字颜色 3 3" xfId="1556"/>
    <cellStyle name="20% - 强调文字颜色 3 3 2" xfId="1559"/>
    <cellStyle name="20% - 强调文字颜色 3 3 2 2" xfId="1561"/>
    <cellStyle name="20% - 强调文字颜色 3 3 2 2 2" xfId="1564"/>
    <cellStyle name="20% - 强调文字颜色 3 3 2 2 2 2" xfId="1566"/>
    <cellStyle name="20% - 强调文字颜色 3 3 2 2 3" xfId="1567"/>
    <cellStyle name="20% - 强调文字颜色 3 3 2 2_2015财政决算公开" xfId="1568"/>
    <cellStyle name="20% - 强调文字颜色 3 3 2 3" xfId="1569"/>
    <cellStyle name="20% - 强调文字颜色 3 3 2 3 2" xfId="1571"/>
    <cellStyle name="20% - 强调文字颜色 3 3 2 4" xfId="1572"/>
    <cellStyle name="20% - 强调文字颜色 3 3 2_2015财政决算公开" xfId="1573"/>
    <cellStyle name="20% - 强调文字颜色 3 3 3" xfId="1575"/>
    <cellStyle name="20% - 强调文字颜色 3 3 3 2" xfId="1576"/>
    <cellStyle name="20% - 强调文字颜色 3 3 3 2 2" xfId="1577"/>
    <cellStyle name="20% - 强调文字颜色 3 3 3 3" xfId="266"/>
    <cellStyle name="20% - 强调文字颜色 3 3 3_2015财政决算公开" xfId="1578"/>
    <cellStyle name="20% - 强调文字颜色 3 3 4" xfId="1580"/>
    <cellStyle name="20% - 强调文字颜色 3 3 4 2" xfId="1582"/>
    <cellStyle name="20% - 强调文字颜色 3 3 5" xfId="1584"/>
    <cellStyle name="20% - 强调文字颜色 3 3_2015财政决算公开" xfId="1586"/>
    <cellStyle name="20% - 强调文字颜色 3 4" xfId="1162"/>
    <cellStyle name="20% - 强调文字颜色 3 4 2" xfId="1587"/>
    <cellStyle name="20% - 强调文字颜色 3 4 2 2" xfId="1588"/>
    <cellStyle name="20% - 强调文字颜色 3 4 2 2 2" xfId="1591"/>
    <cellStyle name="20% - 强调文字颜色 3 4 2 3" xfId="1593"/>
    <cellStyle name="20% - 强调文字颜色 3 4 2_2015财政决算公开" xfId="1596"/>
    <cellStyle name="20% - 强调文字颜色 3 4 3" xfId="1599"/>
    <cellStyle name="20% - 强调文字颜色 3 4 3 2" xfId="1600"/>
    <cellStyle name="20% - 强调文字颜色 3 4 4" xfId="1601"/>
    <cellStyle name="20% - 强调文字颜色 3 4_2015财政决算公开" xfId="1603"/>
    <cellStyle name="20% - 强调文字颜色 3 5" xfId="1604"/>
    <cellStyle name="20% - 强调文字颜色 3 5 2" xfId="1606"/>
    <cellStyle name="20% - 强调文字颜色 3 5 2 2" xfId="1608"/>
    <cellStyle name="20% - 强调文字颜色 3 5 2 2 2" xfId="1610"/>
    <cellStyle name="20% - 强调文字颜色 3 5 2 3" xfId="1612"/>
    <cellStyle name="20% - 强调文字颜色 3 5 2_2015财政决算公开" xfId="1614"/>
    <cellStyle name="20% - 强调文字颜色 3 5 3" xfId="1615"/>
    <cellStyle name="20% - 强调文字颜色 3 5 3 2" xfId="1616"/>
    <cellStyle name="20% - 强调文字颜色 3 5 4" xfId="1617"/>
    <cellStyle name="20% - 强调文字颜色 3 5_2015财政决算公开" xfId="525"/>
    <cellStyle name="20% - 强调文字颜色 3 6" xfId="692"/>
    <cellStyle name="20% - 强调文字颜色 3 6 2" xfId="698"/>
    <cellStyle name="20% - 强调文字颜色 3 6 2 2" xfId="1619"/>
    <cellStyle name="20% - 强调文字颜色 3 6 3" xfId="1621"/>
    <cellStyle name="20% - 强调文字颜色 3 6_2015财政决算公开" xfId="1623"/>
    <cellStyle name="20% - 强调文字颜色 3 7" xfId="703"/>
    <cellStyle name="20% - 强调文字颜色 3 7 2" xfId="710"/>
    <cellStyle name="20% - 强调文字颜色 3 8" xfId="263"/>
    <cellStyle name="20% - 强调文字颜色 3 9" xfId="900"/>
    <cellStyle name="20% - 强调文字颜色 4 2" xfId="1624"/>
    <cellStyle name="20% - 强调文字颜色 4 2 2" xfId="1628"/>
    <cellStyle name="20% - 强调文字颜色 4 2 2 2" xfId="1581"/>
    <cellStyle name="20% - 强调文字颜色 4 2 2 2 2" xfId="1583"/>
    <cellStyle name="20% - 强调文字颜色 4 2 2 2 2 2" xfId="844"/>
    <cellStyle name="20% - 强调文字颜色 4 2 2 2 3" xfId="1630"/>
    <cellStyle name="20% - 强调文字颜色 4 2 2 2_2015财政决算公开" xfId="1631"/>
    <cellStyle name="20% - 强调文字颜色 4 2 2 3" xfId="1585"/>
    <cellStyle name="20% - 强调文字颜色 4 2 2 3 2" xfId="1632"/>
    <cellStyle name="20% - 强调文字颜色 4 2 2 4" xfId="1633"/>
    <cellStyle name="20% - 强调文字颜色 4 2 2_2015财政决算公开" xfId="1634"/>
    <cellStyle name="20% - 强调文字颜色 4 2 3" xfId="1635"/>
    <cellStyle name="20% - 强调文字颜色 4 2 3 2" xfId="1602"/>
    <cellStyle name="20% - 强调文字颜色 4 2 3 2 2" xfId="1636"/>
    <cellStyle name="20% - 强调文字颜色 4 2 3 2 2 2" xfId="1209"/>
    <cellStyle name="20% - 强调文字颜色 4 2 3 2 3" xfId="1637"/>
    <cellStyle name="20% - 强调文字颜色 4 2 3 2_2015财政决算公开" xfId="1386"/>
    <cellStyle name="20% - 强调文字颜色 4 2 3 3" xfId="1639"/>
    <cellStyle name="20% - 强调文字颜色 4 2 3 3 2" xfId="1640"/>
    <cellStyle name="20% - 强调文字颜色 4 2 3 4" xfId="1641"/>
    <cellStyle name="20% - 强调文字颜色 4 2 3 5" xfId="1642"/>
    <cellStyle name="20% - 强调文字颜色 4 2 3_2015财政决算公开" xfId="1644"/>
    <cellStyle name="20% - 强调文字颜色 4 2 4" xfId="1645"/>
    <cellStyle name="20% - 强调文字颜色 4 2 4 2" xfId="1618"/>
    <cellStyle name="20% - 强调文字颜色 4 2 4 2 2" xfId="1646"/>
    <cellStyle name="20% - 强调文字颜色 4 2 4 3" xfId="1647"/>
    <cellStyle name="20% - 强调文字颜色 4 2 4 4" xfId="1648"/>
    <cellStyle name="20% - 强调文字颜色 4 2 4_2015财政决算公开" xfId="1649"/>
    <cellStyle name="20% - 强调文字颜色 4 2 5" xfId="1652"/>
    <cellStyle name="20% - 强调文字颜色 4 2 5 2" xfId="1653"/>
    <cellStyle name="20% - 强调文字颜色 4 2 6" xfId="1655"/>
    <cellStyle name="20% - 强调文字颜色 4 2 7" xfId="1656"/>
    <cellStyle name="20% - 强调文字颜色 4 2_2015财政决算公开" xfId="1658"/>
    <cellStyle name="20% - 强调文字颜色 4 3" xfId="1663"/>
    <cellStyle name="20% - 强调文字颜色 4 3 2" xfId="1665"/>
    <cellStyle name="20% - 强调文字颜色 4 3 2 2" xfId="1666"/>
    <cellStyle name="20% - 强调文字颜色 4 3 2 2 2" xfId="1668"/>
    <cellStyle name="20% - 强调文字颜色 4 3 2 2 2 2" xfId="1671"/>
    <cellStyle name="20% - 强调文字颜色 4 3 2 2 3" xfId="1673"/>
    <cellStyle name="20% - 强调文字颜色 4 3 2 2_2015财政决算公开" xfId="1674"/>
    <cellStyle name="20% - 强调文字颜色 4 3 2 3" xfId="1675"/>
    <cellStyle name="20% - 强调文字颜色 4 3 2 3 2" xfId="1437"/>
    <cellStyle name="20% - 强调文字颜色 4 3 2 4" xfId="1677"/>
    <cellStyle name="20% - 强调文字颜色 4 3 2_2015财政决算公开" xfId="122"/>
    <cellStyle name="20% - 强调文字颜色 4 3 3" xfId="1678"/>
    <cellStyle name="20% - 强调文字颜色 4 3 3 2" xfId="1679"/>
    <cellStyle name="20% - 强调文字颜色 4 3 3 2 2" xfId="1681"/>
    <cellStyle name="20% - 强调文字颜色 4 3 3 3" xfId="1683"/>
    <cellStyle name="20% - 强调文字颜色 4 3 3_2015财政决算公开" xfId="1684"/>
    <cellStyle name="20% - 强调文字颜色 4 3 4" xfId="1667"/>
    <cellStyle name="20% - 强调文字颜色 4 3 4 2" xfId="1669"/>
    <cellStyle name="20% - 强调文字颜色 4 3 5" xfId="1676"/>
    <cellStyle name="20% - 强调文字颜色 4 3_2015财政决算公开" xfId="1687"/>
    <cellStyle name="20% - 强调文字颜色 4 4" xfId="1166"/>
    <cellStyle name="20% - 强调文字颜色 4 4 2" xfId="1690"/>
    <cellStyle name="20% - 强调文字颜色 4 4 2 2" xfId="1691"/>
    <cellStyle name="20% - 强调文字颜色 4 4 2 2 2" xfId="1693"/>
    <cellStyle name="20% - 强调文字颜色 4 4 2 3" xfId="1695"/>
    <cellStyle name="20% - 强调文字颜色 4 4 2_2015财政决算公开" xfId="1697"/>
    <cellStyle name="20% - 强调文字颜色 4 4 3" xfId="1698"/>
    <cellStyle name="20% - 强调文字颜色 4 4 3 2" xfId="1699"/>
    <cellStyle name="20% - 强调文字颜色 4 4 4" xfId="1680"/>
    <cellStyle name="20% - 强调文字颜色 4 4_2015财政决算公开" xfId="1701"/>
    <cellStyle name="20% - 强调文字颜色 4 5" xfId="1702"/>
    <cellStyle name="20% - 强调文字颜色 4 5 2" xfId="1705"/>
    <cellStyle name="20% - 强调文字颜色 4 5 2 2" xfId="1706"/>
    <cellStyle name="20% - 强调文字颜色 4 5 2 2 2" xfId="1708"/>
    <cellStyle name="20% - 强调文字颜色 4 5 2 3" xfId="68"/>
    <cellStyle name="20% - 强调文字颜色 4 5 2_2015财政决算公开" xfId="1710"/>
    <cellStyle name="20% - 强调文字颜色 4 5 3" xfId="1711"/>
    <cellStyle name="20% - 强调文字颜色 4 5 3 2" xfId="1712"/>
    <cellStyle name="20% - 强调文字颜色 4 5 4" xfId="1670"/>
    <cellStyle name="20% - 强调文字颜色 4 5_2015财政决算公开" xfId="1714"/>
    <cellStyle name="20% - 强调文字颜色 4 6" xfId="903"/>
    <cellStyle name="20% - 强调文字颜色 4 6 2" xfId="446"/>
    <cellStyle name="20% - 强调文字颜色 4 6 2 2" xfId="1716"/>
    <cellStyle name="20% - 强调文字颜色 4 6 3" xfId="1717"/>
    <cellStyle name="20% - 强调文字颜色 4 6_2015财政决算公开" xfId="1719"/>
    <cellStyle name="20% - 强调文字颜色 4 7" xfId="1720"/>
    <cellStyle name="20% - 强调文字颜色 4 7 2" xfId="1721"/>
    <cellStyle name="20% - 强调文字颜色 4 8" xfId="1722"/>
    <cellStyle name="20% - 强调文字颜色 4 9" xfId="1723"/>
    <cellStyle name="20% - 强调文字颜色 5 2" xfId="1724"/>
    <cellStyle name="20% - 强调文字颜色 5 2 2" xfId="1727"/>
    <cellStyle name="20% - 强调文字颜色 5 2 2 2" xfId="1729"/>
    <cellStyle name="20% - 强调文字颜色 5 2 2 2 2" xfId="1732"/>
    <cellStyle name="20% - 强调文字颜色 5 2 2 2 2 2" xfId="444"/>
    <cellStyle name="20% - 强调文字颜色 5 2 2 2 3" xfId="1736"/>
    <cellStyle name="20% - 强调文字颜色 5 2 2 2_2015财政决算公开" xfId="1737"/>
    <cellStyle name="20% - 强调文字颜色 5 2 2 3" xfId="1738"/>
    <cellStyle name="20% - 强调文字颜色 5 2 2 3 2" xfId="1742"/>
    <cellStyle name="20% - 强调文字颜色 5 2 2 4" xfId="1744"/>
    <cellStyle name="20% - 强调文字颜色 5 2 2_2015财政决算公开" xfId="1745"/>
    <cellStyle name="20% - 强调文字颜色 5 2 3" xfId="1746"/>
    <cellStyle name="20% - 强调文字颜色 5 2 3 2" xfId="1747"/>
    <cellStyle name="20% - 强调文字颜色 5 2 3 2 2" xfId="551"/>
    <cellStyle name="20% - 强调文字颜色 5 2 3 3" xfId="1749"/>
    <cellStyle name="20% - 强调文字颜色 5 2 3_2015财政决算公开" xfId="1752"/>
    <cellStyle name="20% - 强调文字颜色 5 2 4" xfId="1753"/>
    <cellStyle name="20% - 强调文字颜色 5 2 4 2" xfId="1754"/>
    <cellStyle name="20% - 强调文字颜色 5 2 5" xfId="1756"/>
    <cellStyle name="20% - 强调文字颜色 5 2_2015财政决算公开" xfId="1757"/>
    <cellStyle name="20% - 强调文字颜色 5 3" xfId="1758"/>
    <cellStyle name="20% - 强调文字颜色 5 3 2" xfId="1759"/>
    <cellStyle name="20% - 强调文字颜色 5 3 2 2" xfId="1761"/>
    <cellStyle name="20% - 强调文字颜色 5 3 2 2 2" xfId="1762"/>
    <cellStyle name="20% - 强调文字颜色 5 3 2 2 2 2" xfId="1763"/>
    <cellStyle name="20% - 强调文字颜色 5 3 2 2 3" xfId="1765"/>
    <cellStyle name="20% - 强调文字颜色 5 3 2 2_2015财政决算公开" xfId="1766"/>
    <cellStyle name="20% - 强调文字颜色 5 3 2 3" xfId="1768"/>
    <cellStyle name="20% - 强调文字颜色 5 3 2 3 2" xfId="1769"/>
    <cellStyle name="20% - 强调文字颜色 5 3 2 4" xfId="1770"/>
    <cellStyle name="20% - 强调文字颜色 5 3 2_2015财政决算公开" xfId="1771"/>
    <cellStyle name="20% - 强调文字颜色 5 3 3" xfId="1772"/>
    <cellStyle name="20% - 强调文字颜色 5 3 3 2" xfId="1773"/>
    <cellStyle name="20% - 强调文字颜色 5 3 3 2 2" xfId="1774"/>
    <cellStyle name="20% - 强调文字颜色 5 3 3 3" xfId="1775"/>
    <cellStyle name="20% - 强调文字颜色 5 3 3_2015财政决算公开" xfId="321"/>
    <cellStyle name="20% - 强调文字颜色 5 3 4" xfId="1692"/>
    <cellStyle name="20% - 强调文字颜色 5 3 4 2" xfId="1694"/>
    <cellStyle name="20% - 强调文字颜色 5 3 5" xfId="1696"/>
    <cellStyle name="20% - 强调文字颜色 5 3_2015财政决算公开" xfId="1776"/>
    <cellStyle name="20% - 强调文字颜色 5 4" xfId="1779"/>
    <cellStyle name="20% - 强调文字颜色 5 4 2" xfId="1780"/>
    <cellStyle name="20% - 强调文字颜色 5 4 2 2" xfId="1781"/>
    <cellStyle name="20% - 强调文字颜色 5 4 2 2 2" xfId="1782"/>
    <cellStyle name="20% - 强调文字颜色 5 4 2 3" xfId="1784"/>
    <cellStyle name="20% - 强调文字颜色 5 4 2_2015财政决算公开" xfId="1785"/>
    <cellStyle name="20% - 强调文字颜色 5 4 3" xfId="1786"/>
    <cellStyle name="20% - 强调文字颜色 5 4 3 2" xfId="1787"/>
    <cellStyle name="20% - 强调文字颜色 5 4 4" xfId="1700"/>
    <cellStyle name="20% - 强调文字颜色 5 4_2015财政决算公开" xfId="1147"/>
    <cellStyle name="20% - 强调文字颜色 5 5" xfId="1788"/>
    <cellStyle name="20% - 强调文字颜色 5 5 2" xfId="1790"/>
    <cellStyle name="20% - 强调文字颜色 5 5 2 2" xfId="1791"/>
    <cellStyle name="20% - 强调文字颜色 5 5 2 2 2" xfId="94"/>
    <cellStyle name="20% - 强调文字颜色 5 5 2 3" xfId="1792"/>
    <cellStyle name="20% - 强调文字颜色 5 5 2_2015财政决算公开" xfId="1793"/>
    <cellStyle name="20% - 强调文字颜色 5 5 3" xfId="1794"/>
    <cellStyle name="20% - 强调文字颜色 5 5 3 2" xfId="1795"/>
    <cellStyle name="20% - 强调文字颜色 5 5 4" xfId="1682"/>
    <cellStyle name="20% - 强调文字颜色 5 5_2015财政决算公开" xfId="1796"/>
    <cellStyle name="20% - 强调文字颜色 5 6" xfId="905"/>
    <cellStyle name="20% - 强调文字颜色 5 6 2" xfId="1798"/>
    <cellStyle name="20% - 强调文字颜色 5 6 2 2" xfId="1800"/>
    <cellStyle name="20% - 强调文字颜色 5 6 3" xfId="609"/>
    <cellStyle name="20% - 强调文字颜色 5 6_2015财政决算公开" xfId="1802"/>
    <cellStyle name="20% - 强调文字颜色 5 7" xfId="1803"/>
    <cellStyle name="20% - 强调文字颜色 5 7 2" xfId="1805"/>
    <cellStyle name="20% - 强调文字颜色 5 8" xfId="1807"/>
    <cellStyle name="20% - 强调文字颜色 6 2" xfId="1808"/>
    <cellStyle name="20% - 强调文字颜色 6 2 2" xfId="1810"/>
    <cellStyle name="20% - 强调文字颜色 6 2 2 2" xfId="1797"/>
    <cellStyle name="20% - 强调文字颜色 6 2 2 2 2" xfId="1811"/>
    <cellStyle name="20% - 强调文字颜色 6 2 2 2 2 2" xfId="1812"/>
    <cellStyle name="20% - 强调文字颜色 6 2 2 2 3" xfId="1815"/>
    <cellStyle name="20% - 强调文字颜色 6 2 2 2_2015财政决算公开" xfId="1806"/>
    <cellStyle name="20% - 强调文字颜色 6 2 2 3" xfId="1816"/>
    <cellStyle name="20% - 强调文字颜色 6 2 2 3 2" xfId="897"/>
    <cellStyle name="20% - 强调文字颜色 6 2 2 4" xfId="1817"/>
    <cellStyle name="20% - 强调文字颜色 6 2 2_2015财政决算公开" xfId="1537"/>
    <cellStyle name="20% - 强调文字颜色 6 2 3" xfId="1818"/>
    <cellStyle name="20% - 强调文字颜色 6 2 3 2" xfId="1819"/>
    <cellStyle name="20% - 强调文字颜色 6 2 3 2 2" xfId="1820"/>
    <cellStyle name="20% - 强调文字颜色 6 2 3 3" xfId="1821"/>
    <cellStyle name="20% - 强调文字颜色 6 2 3_2015财政决算公开" xfId="954"/>
    <cellStyle name="20% - 强调文字颜色 6 2 4" xfId="1822"/>
    <cellStyle name="20% - 强调文字颜色 6 2 4 2" xfId="1823"/>
    <cellStyle name="20% - 强调文字颜色 6 2 5" xfId="1824"/>
    <cellStyle name="20% - 强调文字颜色 6 2_2015财政决算公开" xfId="1825"/>
    <cellStyle name="20% - 强调文字颜色 6 3" xfId="1826"/>
    <cellStyle name="20% - 强调文字颜色 6 3 2" xfId="1827"/>
    <cellStyle name="20% - 强调文字颜色 6 3 2 2" xfId="1829"/>
    <cellStyle name="20% - 强调文字颜色 6 3 2 2 2" xfId="1830"/>
    <cellStyle name="20% - 强调文字颜色 6 3 2 2 2 2" xfId="1433"/>
    <cellStyle name="20% - 强调文字颜色 6 3 2 2 3" xfId="1831"/>
    <cellStyle name="20% - 强调文字颜色 6 3 2 2_2015财政决算公开" xfId="1832"/>
    <cellStyle name="20% - 强调文字颜色 6 3 2 3" xfId="1833"/>
    <cellStyle name="20% - 强调文字颜色 6 3 2 3 2" xfId="1187"/>
    <cellStyle name="20% - 强调文字颜色 6 3 2 4" xfId="1835"/>
    <cellStyle name="20% - 强调文字颜色 6 3 2_2015财政决算公开" xfId="1836"/>
    <cellStyle name="20% - 强调文字颜色 6 3 3" xfId="1837"/>
    <cellStyle name="20% - 强调文字颜色 6 3 3 2" xfId="1839"/>
    <cellStyle name="20% - 强调文字颜色 6 3 3 2 2" xfId="1841"/>
    <cellStyle name="20% - 强调文字颜色 6 3 3 3" xfId="1842"/>
    <cellStyle name="20% - 强调文字颜色 6 3 3_2015财政决算公开" xfId="1843"/>
    <cellStyle name="20% - 强调文字颜色 6 3 4" xfId="1707"/>
    <cellStyle name="20% - 强调文字颜色 6 3 4 2" xfId="1709"/>
    <cellStyle name="20% - 强调文字颜色 6 3 5" xfId="67"/>
    <cellStyle name="20% - 强调文字颜色 6 3_2015财政决算公开" xfId="1846"/>
    <cellStyle name="20% - 强调文字颜色 6 4" xfId="1847"/>
    <cellStyle name="20% - 强调文字颜色 6 4 2" xfId="1848"/>
    <cellStyle name="20% - 强调文字颜色 6 4 2 2" xfId="26"/>
    <cellStyle name="20% - 强调文字颜色 6 4 2 2 2" xfId="1849"/>
    <cellStyle name="20% - 强调文字颜色 6 4 2 3" xfId="1850"/>
    <cellStyle name="20% - 强调文字颜色 6 4 2_2015财政决算公开" xfId="1852"/>
    <cellStyle name="20% - 强调文字颜色 6 4 3" xfId="1853"/>
    <cellStyle name="20% - 强调文字颜色 6 4 3 2" xfId="1854"/>
    <cellStyle name="20% - 强调文字颜色 6 4 4" xfId="1713"/>
    <cellStyle name="20% - 强调文字颜色 6 4_2015财政决算公开" xfId="1855"/>
    <cellStyle name="20% - 强调文字颜色 6 5" xfId="1856"/>
    <cellStyle name="20% - 强调文字颜色 6 5 2" xfId="1857"/>
    <cellStyle name="20% - 强调文字颜色 6 5 2 2" xfId="1858"/>
    <cellStyle name="20% - 强调文字颜色 6 5 2 2 2" xfId="1859"/>
    <cellStyle name="20% - 强调文字颜色 6 5 2 3" xfId="1860"/>
    <cellStyle name="20% - 强调文字颜色 6 5 2_2015财政决算公开" xfId="1861"/>
    <cellStyle name="20% - 强调文字颜色 6 5 3" xfId="1863"/>
    <cellStyle name="20% - 强调文字颜色 6 5 3 2" xfId="1864"/>
    <cellStyle name="20% - 强调文字颜色 6 5 4" xfId="1672"/>
    <cellStyle name="20% - 强调文字颜色 6 5_2015财政决算公开" xfId="1476"/>
    <cellStyle name="20% - 强调文字颜色 6 6" xfId="910"/>
    <cellStyle name="20% - 强调文字颜色 6 6 2" xfId="1865"/>
    <cellStyle name="20% - 强调文字颜色 6 6 2 2" xfId="1866"/>
    <cellStyle name="20% - 强调文字颜色 6 6 3" xfId="1487"/>
    <cellStyle name="20% - 强调文字颜色 6 6_2015财政决算公开" xfId="1834"/>
    <cellStyle name="20% - 强调文字颜色 6 7" xfId="1867"/>
    <cellStyle name="20% - 强调文字颜色 6 7 2" xfId="1869"/>
    <cellStyle name="20% - 强调文字颜色 6 8" xfId="1871"/>
    <cellStyle name="20% - 着色 1" xfId="1873"/>
    <cellStyle name="20% - 着色 1 2" xfId="1875"/>
    <cellStyle name="20% - 着色 2" xfId="1878"/>
    <cellStyle name="20% - 着色 2 2" xfId="1880"/>
    <cellStyle name="20% - 着色 3" xfId="1882"/>
    <cellStyle name="20% - 着色 3 2" xfId="1886"/>
    <cellStyle name="20% - 着色 4" xfId="1042"/>
    <cellStyle name="20% - 着色 4 2" xfId="1889"/>
    <cellStyle name="20% - 着色 5" xfId="1302"/>
    <cellStyle name="20% - 着色 5 2" xfId="1892"/>
    <cellStyle name="20% - 着色 6" xfId="1894"/>
    <cellStyle name="20% - 着色 6 2" xfId="1896"/>
    <cellStyle name="40% - 强调文字颜色 1 2" xfId="1897"/>
    <cellStyle name="40% - 强调文字颜色 1 2 2" xfId="1898"/>
    <cellStyle name="40% - 强调文字颜色 1 2 2 2" xfId="1901"/>
    <cellStyle name="40% - 强调文字颜色 1 2 2 2 2" xfId="1903"/>
    <cellStyle name="40% - 强调文字颜色 1 2 2 2 2 2" xfId="1905"/>
    <cellStyle name="40% - 强调文字颜色 1 2 2 2 3" xfId="1909"/>
    <cellStyle name="40% - 强调文字颜色 1 2 2 2_2015财政决算公开" xfId="1911"/>
    <cellStyle name="40% - 强调文字颜色 1 2 2 3" xfId="1913"/>
    <cellStyle name="40% - 强调文字颜色 1 2 2 3 2" xfId="1914"/>
    <cellStyle name="40% - 强调文字颜色 1 2 2 4" xfId="1916"/>
    <cellStyle name="40% - 强调文字颜色 1 2 2_2015财政决算公开" xfId="1917"/>
    <cellStyle name="40% - 强调文字颜色 1 2 3" xfId="1918"/>
    <cellStyle name="40% - 强调文字颜色 1 2 3 2" xfId="1920"/>
    <cellStyle name="40% - 强调文字颜色 1 2 3 2 2" xfId="1922"/>
    <cellStyle name="40% - 强调文字颜色 1 2 3 2 2 2" xfId="1923"/>
    <cellStyle name="40% - 强调文字颜色 1 2 3 2 3" xfId="1925"/>
    <cellStyle name="40% - 强调文字颜色 1 2 3 2_2015财政决算公开" xfId="1926"/>
    <cellStyle name="40% - 强调文字颜色 1 2 3 3" xfId="1927"/>
    <cellStyle name="40% - 强调文字颜色 1 2 3 3 2" xfId="325"/>
    <cellStyle name="40% - 强调文字颜色 1 2 3 4" xfId="1928"/>
    <cellStyle name="40% - 强调文字颜色 1 2 3 5" xfId="1733"/>
    <cellStyle name="40% - 强调文字颜色 1 2 3_2015财政决算公开" xfId="1929"/>
    <cellStyle name="40% - 强调文字颜色 1 2 4" xfId="1930"/>
    <cellStyle name="40% - 强调文字颜色 1 2 4 2" xfId="1932"/>
    <cellStyle name="40% - 强调文字颜色 1 2 4 2 2" xfId="1933"/>
    <cellStyle name="40% - 强调文字颜色 1 2 4 3" xfId="1934"/>
    <cellStyle name="40% - 强调文字颜色 1 2 4 4" xfId="1935"/>
    <cellStyle name="40% - 强调文字颜色 1 2 4_2015财政决算公开" xfId="1938"/>
    <cellStyle name="40% - 强调文字颜色 1 2 5" xfId="1939"/>
    <cellStyle name="40% - 强调文字颜色 1 2 5 2" xfId="1940"/>
    <cellStyle name="40% - 强调文字颜色 1 2 6" xfId="1466"/>
    <cellStyle name="40% - 强调文字颜色 1 2 7" xfId="1941"/>
    <cellStyle name="40% - 强调文字颜色 1 2_2015财政决算公开" xfId="1942"/>
    <cellStyle name="40% - 强调文字颜色 1 3" xfId="1943"/>
    <cellStyle name="40% - 强调文字颜色 1 3 2" xfId="1945"/>
    <cellStyle name="40% - 强调文字颜色 1 3 2 2" xfId="1947"/>
    <cellStyle name="40% - 强调文字颜色 1 3 2 2 2" xfId="1949"/>
    <cellStyle name="40% - 强调文字颜色 1 3 2 2 2 2" xfId="1950"/>
    <cellStyle name="40% - 强调文字颜色 1 3 2 2 3" xfId="1951"/>
    <cellStyle name="40% - 强调文字颜色 1 3 2 2_2015财政决算公开" xfId="1952"/>
    <cellStyle name="40% - 强调文字颜色 1 3 2 3" xfId="1862"/>
    <cellStyle name="40% - 强调文字颜色 1 3 2 3 2" xfId="1953"/>
    <cellStyle name="40% - 强调文字颜色 1 3 2 4" xfId="1954"/>
    <cellStyle name="40% - 强调文字颜色 1 3 2_2015财政决算公开" xfId="1955"/>
    <cellStyle name="40% - 强调文字颜色 1 3 3" xfId="1956"/>
    <cellStyle name="40% - 强调文字颜色 1 3 3 2" xfId="1958"/>
    <cellStyle name="40% - 强调文字颜色 1 3 3 2 2" xfId="1959"/>
    <cellStyle name="40% - 强调文字颜色 1 3 3 3" xfId="1960"/>
    <cellStyle name="40% - 强调文字颜色 1 3 3_2015财政决算公开" xfId="1961"/>
    <cellStyle name="40% - 强调文字颜色 1 3 4" xfId="1962"/>
    <cellStyle name="40% - 强调文字颜色 1 3 4 2" xfId="1964"/>
    <cellStyle name="40% - 强调文字颜色 1 3 5" xfId="1966"/>
    <cellStyle name="40% - 强调文字颜色 1 3_2015财政决算公开" xfId="1967"/>
    <cellStyle name="40% - 强调文字颜色 1 4" xfId="1969"/>
    <cellStyle name="40% - 强调文字颜色 1 4 2" xfId="1972"/>
    <cellStyle name="40% - 强调文字颜色 1 4 2 2" xfId="1974"/>
    <cellStyle name="40% - 强调文字颜色 1 4 2 2 2" xfId="1975"/>
    <cellStyle name="40% - 强调文字颜色 1 4 2 3" xfId="1976"/>
    <cellStyle name="40% - 强调文字颜色 1 4 2_2015财政决算公开" xfId="1977"/>
    <cellStyle name="40% - 强调文字颜色 1 4 3" xfId="1978"/>
    <cellStyle name="40% - 强调文字颜色 1 4 3 2" xfId="1979"/>
    <cellStyle name="40% - 强调文字颜色 1 4 4" xfId="627"/>
    <cellStyle name="40% - 强调文字颜色 1 4_2015财政决算公开" xfId="1075"/>
    <cellStyle name="40% - 强调文字颜色 1 5" xfId="1980"/>
    <cellStyle name="40% - 强调文字颜色 1 5 2" xfId="1984"/>
    <cellStyle name="40% - 强调文字颜色 1 5 2 2" xfId="1986"/>
    <cellStyle name="40% - 强调文字颜色 1 5 2 2 2" xfId="1987"/>
    <cellStyle name="40% - 强调文字颜色 1 5 2 3" xfId="1988"/>
    <cellStyle name="40% - 强调文字颜色 1 5 2_2015财政决算公开" xfId="1989"/>
    <cellStyle name="40% - 强调文字颜色 1 5 3" xfId="1337"/>
    <cellStyle name="40% - 强调文字颜色 1 5 3 2" xfId="1991"/>
    <cellStyle name="40% - 强调文字颜色 1 5 4" xfId="1992"/>
    <cellStyle name="40% - 强调文字颜色 1 5_2015财政决算公开" xfId="1993"/>
    <cellStyle name="40% - 强调文字颜色 1 6" xfId="1996"/>
    <cellStyle name="40% - 强调文字颜色 1 6 2" xfId="1999"/>
    <cellStyle name="40% - 强调文字颜色 1 6 2 2" xfId="2001"/>
    <cellStyle name="40% - 强调文字颜色 1 6 3" xfId="2002"/>
    <cellStyle name="40% - 强调文字颜色 1 6_2015财政决算公开" xfId="24"/>
    <cellStyle name="40% - 强调文字颜色 1 7" xfId="2003"/>
    <cellStyle name="40% - 强调文字颜色 1 7 2" xfId="824"/>
    <cellStyle name="40% - 强调文字颜色 1 8" xfId="2005"/>
    <cellStyle name="40% - 强调文字颜色 1 9" xfId="2006"/>
    <cellStyle name="40% - 强调文字颜色 2 2" xfId="2007"/>
    <cellStyle name="40% - 强调文字颜色 2 2 2" xfId="2008"/>
    <cellStyle name="40% - 强调文字颜色 2 2 2 2" xfId="2012"/>
    <cellStyle name="40% - 强调文字颜色 2 2 2 2 2" xfId="2016"/>
    <cellStyle name="40% - 强调文字颜色 2 2 2 2 2 2" xfId="2019"/>
    <cellStyle name="40% - 强调文字颜色 2 2 2 2 3" xfId="2021"/>
    <cellStyle name="40% - 强调文字颜色 2 2 2 2_2015财政决算公开" xfId="2023"/>
    <cellStyle name="40% - 强调文字颜色 2 2 2 3" xfId="2024"/>
    <cellStyle name="40% - 强调文字颜色 2 2 2 3 2" xfId="2027"/>
    <cellStyle name="40% - 强调文字颜色 2 2 2 4" xfId="2029"/>
    <cellStyle name="40% - 强调文字颜色 2 2 2_2015财政决算公开" xfId="1332"/>
    <cellStyle name="40% - 强调文字颜色 2 2 3" xfId="2031"/>
    <cellStyle name="40% - 强调文字颜色 2 2 3 2" xfId="2033"/>
    <cellStyle name="40% - 强调文字颜色 2 2 3 2 2" xfId="7"/>
    <cellStyle name="40% - 强调文字颜色 2 2 3 3" xfId="2035"/>
    <cellStyle name="40% - 强调文字颜色 2 2 3_2015财政决算公开" xfId="2036"/>
    <cellStyle name="40% - 强调文字颜色 2 2 4" xfId="2039"/>
    <cellStyle name="40% - 强调文字颜色 2 2 4 2" xfId="2041"/>
    <cellStyle name="40% - 强调文字颜色 2 2 5" xfId="2042"/>
    <cellStyle name="40% - 强调文字颜色 2 2_2015财政决算公开" xfId="538"/>
    <cellStyle name="40% - 强调文字颜色 2 3" xfId="2043"/>
    <cellStyle name="40% - 强调文字颜色 2 3 2" xfId="2044"/>
    <cellStyle name="40% - 强调文字颜色 2 3 2 2" xfId="2045"/>
    <cellStyle name="40% - 强调文字颜色 2 3 2 2 2" xfId="2046"/>
    <cellStyle name="40% - 强调文字颜色 2 3 2 2 2 2" xfId="2047"/>
    <cellStyle name="40% - 强调文字颜色 2 3 2 2 3" xfId="481"/>
    <cellStyle name="40% - 强调文字颜色 2 3 2 2_2015财政决算公开" xfId="2051"/>
    <cellStyle name="40% - 强调文字颜色 2 3 2 3" xfId="2056"/>
    <cellStyle name="40% - 强调文字颜色 2 3 2 3 2" xfId="2058"/>
    <cellStyle name="40% - 强调文字颜色 2 3 2 4" xfId="2061"/>
    <cellStyle name="40% - 强调文字颜色 2 3 2_2015财政决算公开" xfId="2063"/>
    <cellStyle name="40% - 强调文字颜色 2 3 3" xfId="2065"/>
    <cellStyle name="40% - 强调文字颜色 2 3 3 2" xfId="2066"/>
    <cellStyle name="40% - 强调文字颜色 2 3 3 2 2" xfId="2067"/>
    <cellStyle name="40% - 强调文字颜色 2 3 3 3" xfId="2068"/>
    <cellStyle name="40% - 强调文字颜色 2 3 3_2015财政决算公开" xfId="2069"/>
    <cellStyle name="40% - 强调文字颜色 2 3 4" xfId="2071"/>
    <cellStyle name="40% - 强调文字颜色 2 3 4 2" xfId="2072"/>
    <cellStyle name="40% - 强调文字颜色 2 3 5" xfId="2074"/>
    <cellStyle name="40% - 强调文字颜色 2 3_2015财政决算公开" xfId="2073"/>
    <cellStyle name="40% - 强调文字颜色 2 4" xfId="2075"/>
    <cellStyle name="40% - 强调文字颜色 2 4 2" xfId="2076"/>
    <cellStyle name="40% - 强调文字颜色 2 4 2 2" xfId="2077"/>
    <cellStyle name="40% - 强调文字颜色 2 4 2 2 2" xfId="2078"/>
    <cellStyle name="40% - 强调文字颜色 2 4 2 3" xfId="2080"/>
    <cellStyle name="40% - 强调文字颜色 2 4 2_2015财政决算公开" xfId="2081"/>
    <cellStyle name="40% - 强调文字颜色 2 4 3" xfId="2082"/>
    <cellStyle name="40% - 强调文字颜色 2 4 3 2" xfId="2083"/>
    <cellStyle name="40% - 强调文字颜色 2 4 4" xfId="2084"/>
    <cellStyle name="40% - 强调文字颜色 2 4_2015财政决算公开" xfId="2085"/>
    <cellStyle name="40% - 强调文字颜色 2 5" xfId="2086"/>
    <cellStyle name="40% - 强调文字颜色 2 5 2" xfId="2088"/>
    <cellStyle name="40% - 强调文字颜色 2 5 2 2" xfId="13"/>
    <cellStyle name="40% - 强调文字颜色 2 5 2 2 2" xfId="2090"/>
    <cellStyle name="40% - 强调文字颜色 2 5 2 3" xfId="2091"/>
    <cellStyle name="40% - 强调文字颜色 2 5 2_2015财政决算公开" xfId="165"/>
    <cellStyle name="40% - 强调文字颜色 2 5 3" xfId="2093"/>
    <cellStyle name="40% - 强调文字颜色 2 5 3 2" xfId="2094"/>
    <cellStyle name="40% - 强调文字颜色 2 5 4" xfId="2095"/>
    <cellStyle name="40% - 强调文字颜色 2 5_2015财政决算公开" xfId="2096"/>
    <cellStyle name="40% - 强调文字颜色 2 6" xfId="2098"/>
    <cellStyle name="40% - 强调文字颜色 2 6 2" xfId="2100"/>
    <cellStyle name="40% - 强调文字颜色 2 6 2 2" xfId="2102"/>
    <cellStyle name="40% - 强调文字颜色 2 6 3" xfId="2104"/>
    <cellStyle name="40% - 强调文字颜色 2 6_2015财政决算公开" xfId="2105"/>
    <cellStyle name="40% - 强调文字颜色 2 7" xfId="1730"/>
    <cellStyle name="40% - 强调文字颜色 2 7 2" xfId="1734"/>
    <cellStyle name="40% - 强调文字颜色 2 8" xfId="1739"/>
    <cellStyle name="40% - 强调文字颜色 3 2" xfId="2106"/>
    <cellStyle name="40% - 强调文字颜色 3 2 2" xfId="2109"/>
    <cellStyle name="40% - 强调文字颜色 3 2 2 2" xfId="2112"/>
    <cellStyle name="40% - 强调文字颜色 3 2 2 2 2" xfId="2113"/>
    <cellStyle name="40% - 强调文字颜色 3 2 2 2 2 2" xfId="2116"/>
    <cellStyle name="40% - 强调文字颜色 3 2 2 2 3" xfId="2117"/>
    <cellStyle name="40% - 强调文字颜色 3 2 2 2_2015财政决算公开" xfId="2119"/>
    <cellStyle name="40% - 强调文字颜色 3 2 2 3" xfId="2121"/>
    <cellStyle name="40% - 强调文字颜色 3 2 2 3 2" xfId="2123"/>
    <cellStyle name="40% - 强调文字颜色 3 2 2 4" xfId="2125"/>
    <cellStyle name="40% - 强调文字颜色 3 2 2_2015财政决算公开" xfId="2126"/>
    <cellStyle name="40% - 强调文字颜色 3 2 3" xfId="2128"/>
    <cellStyle name="40% - 强调文字颜色 3 2 3 2" xfId="2129"/>
    <cellStyle name="40% - 强调文字颜色 3 2 3 2 2" xfId="2131"/>
    <cellStyle name="40% - 强调文字颜色 3 2 3 2 2 2" xfId="2133"/>
    <cellStyle name="40% - 强调文字颜色 3 2 3 2 3" xfId="2135"/>
    <cellStyle name="40% - 强调文字颜色 3 2 3 2_2015财政决算公开" xfId="2136"/>
    <cellStyle name="40% - 强调文字颜色 3 2 3 3" xfId="2137"/>
    <cellStyle name="40% - 强调文字颜色 3 2 3 3 2" xfId="2139"/>
    <cellStyle name="40% - 强调文字颜色 3 2 3 4" xfId="2142"/>
    <cellStyle name="40% - 强调文字颜色 3 2 3 5" xfId="1783"/>
    <cellStyle name="40% - 强调文字颜色 3 2 3_2015财政决算公开" xfId="2143"/>
    <cellStyle name="40% - 强调文字颜色 3 2 4" xfId="2144"/>
    <cellStyle name="40% - 强调文字颜色 3 2 4 2" xfId="2145"/>
    <cellStyle name="40% - 强调文字颜色 3 2 4 2 2" xfId="2146"/>
    <cellStyle name="40% - 强调文字颜色 3 2 4 3" xfId="2148"/>
    <cellStyle name="40% - 强调文字颜色 3 2 4 4" xfId="2149"/>
    <cellStyle name="40% - 强调文字颜色 3 2 4_2015财政决算公开" xfId="2151"/>
    <cellStyle name="40% - 强调文字颜色 3 2 5" xfId="2153"/>
    <cellStyle name="40% - 强调文字颜色 3 2 5 2" xfId="2154"/>
    <cellStyle name="40% - 强调文字颜色 3 2 6" xfId="2156"/>
    <cellStyle name="40% - 强调文字颜色 3 2 7" xfId="1398"/>
    <cellStyle name="40% - 强调文字颜色 3 2_2015财政决算公开" xfId="2157"/>
    <cellStyle name="40% - 强调文字颜色 3 3" xfId="2158"/>
    <cellStyle name="40% - 强调文字颜色 3 3 2" xfId="2159"/>
    <cellStyle name="40% - 强调文字颜色 3 3 2 2" xfId="2162"/>
    <cellStyle name="40% - 强调文字颜色 3 3 2 2 2" xfId="2165"/>
    <cellStyle name="40% - 强调文字颜色 3 3 2 2 2 2" xfId="2167"/>
    <cellStyle name="40% - 强调文字颜色 3 3 2 2 3" xfId="2169"/>
    <cellStyle name="40% - 强调文字颜色 3 3 2 2_2015财政决算公开" xfId="2079"/>
    <cellStyle name="40% - 强调文字颜色 3 3 2 3" xfId="2170"/>
    <cellStyle name="40% - 强调文字颜色 3 3 2 3 2" xfId="2174"/>
    <cellStyle name="40% - 强调文字颜色 3 3 2 4" xfId="2175"/>
    <cellStyle name="40% - 强调文字颜色 3 3 2_2015财政决算公开" xfId="1430"/>
    <cellStyle name="40% - 强调文字颜色 3 3 3" xfId="2176"/>
    <cellStyle name="40% - 强调文字颜色 3 3 3 2" xfId="15"/>
    <cellStyle name="40% - 强调文字颜色 3 3 3 2 2" xfId="2107"/>
    <cellStyle name="40% - 强调文字颜色 3 3 3 3" xfId="97"/>
    <cellStyle name="40% - 强调文字颜色 3 3 3_2015财政决算公开" xfId="2179"/>
    <cellStyle name="40% - 强调文字颜色 3 3 4" xfId="2181"/>
    <cellStyle name="40% - 强调文字颜色 3 3 4 2" xfId="2184"/>
    <cellStyle name="40% - 强调文字颜色 3 3 5" xfId="2187"/>
    <cellStyle name="40% - 强调文字颜色 3 3_2015财政决算公开" xfId="2190"/>
    <cellStyle name="40% - 强调文字颜色 3 4" xfId="2191"/>
    <cellStyle name="40% - 强调文字颜色 3 4 2" xfId="2192"/>
    <cellStyle name="40% - 强调文字颜色 3 4 2 2" xfId="1868"/>
    <cellStyle name="40% - 强调文字颜色 3 4 2 2 2" xfId="1870"/>
    <cellStyle name="40% - 强调文字颜色 3 4 2 3" xfId="1872"/>
    <cellStyle name="40% - 强调文字颜色 3 4 2_2015财政决算公开" xfId="2194"/>
    <cellStyle name="40% - 强调文字颜色 3 4 3" xfId="2195"/>
    <cellStyle name="40% - 强调文字颜色 3 4 3 2" xfId="2197"/>
    <cellStyle name="40% - 强调文字颜色 3 4 4" xfId="2114"/>
    <cellStyle name="40% - 强调文字颜色 3 4_2015财政决算公开" xfId="2198"/>
    <cellStyle name="40% - 强调文字颜色 3 5" xfId="2199"/>
    <cellStyle name="40% - 强调文字颜色 3 5 2" xfId="2201"/>
    <cellStyle name="40% - 强调文字颜色 3 5 2 2" xfId="2202"/>
    <cellStyle name="40% - 强调文字颜色 3 5 2 2 2" xfId="2203"/>
    <cellStyle name="40% - 强调文字颜色 3 5 2 3" xfId="2204"/>
    <cellStyle name="40% - 强调文字颜色 3 5 2_2015财政决算公开" xfId="2206"/>
    <cellStyle name="40% - 强调文字颜色 3 5 3" xfId="2207"/>
    <cellStyle name="40% - 强调文字颜色 3 5 3 2" xfId="2208"/>
    <cellStyle name="40% - 强调文字颜色 3 5 4" xfId="2124"/>
    <cellStyle name="40% - 强调文字颜色 3 5_2015财政决算公开" xfId="2210"/>
    <cellStyle name="40% - 强调文字颜色 3 6" xfId="2213"/>
    <cellStyle name="40% - 强调文字颜色 3 6 2" xfId="2214"/>
    <cellStyle name="40% - 强调文字颜色 3 6 2 2" xfId="2215"/>
    <cellStyle name="40% - 强调文字颜色 3 6 3" xfId="657"/>
    <cellStyle name="40% - 强调文字颜色 3 6_2015财政决算公开" xfId="1373"/>
    <cellStyle name="40% - 强调文字颜色 3 7" xfId="1748"/>
    <cellStyle name="40% - 强调文字颜色 3 7 2" xfId="553"/>
    <cellStyle name="40% - 强调文字颜色 3 8" xfId="1750"/>
    <cellStyle name="40% - 强调文字颜色 3 9" xfId="2216"/>
    <cellStyle name="40% - 强调文字颜色 4 2" xfId="2217"/>
    <cellStyle name="40% - 强调文字颜色 4 2 2" xfId="2218"/>
    <cellStyle name="40% - 强调文字颜色 4 2 2 2" xfId="2220"/>
    <cellStyle name="40% - 强调文字颜色 4 2 2 2 2" xfId="2221"/>
    <cellStyle name="40% - 强调文字颜色 4 2 2 2 2 2" xfId="2224"/>
    <cellStyle name="40% - 强调文字颜色 4 2 2 2 3" xfId="2226"/>
    <cellStyle name="40% - 强调文字颜色 4 2 2 2_2015财政决算公开" xfId="591"/>
    <cellStyle name="40% - 强调文字颜色 4 2 2 3" xfId="2228"/>
    <cellStyle name="40% - 强调文字颜色 4 2 2 3 2" xfId="2230"/>
    <cellStyle name="40% - 强调文字颜色 4 2 2 4" xfId="2231"/>
    <cellStyle name="40% - 强调文字颜色 4 2 2_2015财政决算公开" xfId="2232"/>
    <cellStyle name="40% - 强调文字颜色 4 2 3" xfId="2233"/>
    <cellStyle name="40% - 强调文字颜色 4 2 3 2" xfId="76"/>
    <cellStyle name="40% - 强调文字颜色 4 2 3 2 2" xfId="2234"/>
    <cellStyle name="40% - 强调文字颜色 4 2 3 2 2 2" xfId="2236"/>
    <cellStyle name="40% - 强调文字颜色 4 2 3 2 3" xfId="2238"/>
    <cellStyle name="40% - 强调文字颜色 4 2 3 2_2015财政决算公开" xfId="2241"/>
    <cellStyle name="40% - 强调文字颜色 4 2 3 3" xfId="66"/>
    <cellStyle name="40% - 强调文字颜色 4 2 3 3 2" xfId="2244"/>
    <cellStyle name="40% - 强调文字颜色 4 2 3 4" xfId="88"/>
    <cellStyle name="40% - 强调文字颜色 4 2 3 5" xfId="93"/>
    <cellStyle name="40% - 强调文字颜色 4 2 3_2015财政决算公开" xfId="2246"/>
    <cellStyle name="40% - 强调文字颜色 4 2 4" xfId="2247"/>
    <cellStyle name="40% - 强调文字颜色 4 2 4 2" xfId="2248"/>
    <cellStyle name="40% - 强调文字颜色 4 2 4 2 2" xfId="2250"/>
    <cellStyle name="40% - 强调文字颜色 4 2 4 3" xfId="2252"/>
    <cellStyle name="40% - 强调文字颜色 4 2 4 4" xfId="2254"/>
    <cellStyle name="40% - 强调文字颜色 4 2 4_2015财政决算公开" xfId="1151"/>
    <cellStyle name="40% - 强调文字颜色 4 2 5" xfId="2257"/>
    <cellStyle name="40% - 强调文字颜色 4 2 5 2" xfId="2258"/>
    <cellStyle name="40% - 强调文字颜色 4 2 6" xfId="2260"/>
    <cellStyle name="40% - 强调文字颜色 4 2 7" xfId="1500"/>
    <cellStyle name="40% - 强调文字颜色 4 2_2015财政决算公开" xfId="2262"/>
    <cellStyle name="40% - 强调文字颜色 4 3" xfId="2263"/>
    <cellStyle name="40% - 强调文字颜色 4 3 2" xfId="2264"/>
    <cellStyle name="40% - 强调文字颜色 4 3 2 2" xfId="2265"/>
    <cellStyle name="40% - 强调文字颜色 4 3 2 2 2" xfId="2266"/>
    <cellStyle name="40% - 强调文字颜色 4 3 2 2 2 2" xfId="2267"/>
    <cellStyle name="40% - 强调文字颜色 4 3 2 2 3" xfId="2268"/>
    <cellStyle name="40% - 强调文字颜色 4 3 2 2_2015财政决算公开" xfId="2269"/>
    <cellStyle name="40% - 强调文字颜色 4 3 2 3" xfId="2270"/>
    <cellStyle name="40% - 强调文字颜色 4 3 2 3 2" xfId="2272"/>
    <cellStyle name="40% - 强调文字颜色 4 3 2 4" xfId="2274"/>
    <cellStyle name="40% - 强调文字颜色 4 3 2_2015财政决算公开" xfId="2275"/>
    <cellStyle name="40% - 强调文字颜色 4 3 3" xfId="2276"/>
    <cellStyle name="40% - 强调文字颜色 4 3 3 2" xfId="2277"/>
    <cellStyle name="40% - 强调文字颜色 4 3 3 2 2" xfId="2279"/>
    <cellStyle name="40% - 强调文字颜色 4 3 3 3" xfId="2281"/>
    <cellStyle name="40% - 强调文字颜色 4 3 3_2015财政决算公开" xfId="2283"/>
    <cellStyle name="40% - 强调文字颜色 4 3 4" xfId="2285"/>
    <cellStyle name="40% - 强调文字颜色 4 3 4 2" xfId="2286"/>
    <cellStyle name="40% - 强调文字颜色 4 3 5" xfId="2288"/>
    <cellStyle name="40% - 强调文字颜色 4 3_2015财政决算公开" xfId="2289"/>
    <cellStyle name="40% - 强调文字颜色 4 4" xfId="2291"/>
    <cellStyle name="40% - 强调文字颜色 4 4 2" xfId="2292"/>
    <cellStyle name="40% - 强调文字颜色 4 4 2 2" xfId="2293"/>
    <cellStyle name="40% - 强调文字颜色 4 4 2 2 2" xfId="1060"/>
    <cellStyle name="40% - 强调文字颜色 4 4 2 3" xfId="2294"/>
    <cellStyle name="40% - 强调文字颜色 4 4 2_2015财政决算公开" xfId="2295"/>
    <cellStyle name="40% - 强调文字颜色 4 4 3" xfId="2296"/>
    <cellStyle name="40% - 强调文字颜色 4 4 3 2" xfId="2297"/>
    <cellStyle name="40% - 强调文字颜色 4 4 4" xfId="2132"/>
    <cellStyle name="40% - 强调文字颜色 4 4_2015财政决算公开" xfId="2299"/>
    <cellStyle name="40% - 强调文字颜色 4 5" xfId="2301"/>
    <cellStyle name="40% - 强调文字颜色 4 5 2" xfId="2303"/>
    <cellStyle name="40% - 强调文字颜色 4 5 2 2" xfId="2304"/>
    <cellStyle name="40% - 强调文字颜色 4 5 2 2 2" xfId="2305"/>
    <cellStyle name="40% - 强调文字颜色 4 5 2 3" xfId="2307"/>
    <cellStyle name="40% - 强调文字颜色 4 5 2_2015财政决算公开" xfId="544"/>
    <cellStyle name="40% - 强调文字颜色 4 5 3" xfId="831"/>
    <cellStyle name="40% - 强调文字颜色 4 5 3 2" xfId="1660"/>
    <cellStyle name="40% - 强调文字颜色 4 5 4" xfId="2140"/>
    <cellStyle name="40% - 强调文字颜色 4 5_2015财政决算公开" xfId="2309"/>
    <cellStyle name="40% - 强调文字颜色 4 6" xfId="2311"/>
    <cellStyle name="40% - 强调文字颜色 4 6 2" xfId="2312"/>
    <cellStyle name="40% - 强调文字颜色 4 6 2 2" xfId="2313"/>
    <cellStyle name="40% - 强调文字颜色 4 6 3" xfId="732"/>
    <cellStyle name="40% - 强调文字颜色 4 6_2015财政决算公开" xfId="2315"/>
    <cellStyle name="40% - 强调文字颜色 4 7" xfId="1755"/>
    <cellStyle name="40% - 强调文字颜色 4 7 2" xfId="2316"/>
    <cellStyle name="40% - 强调文字颜色 4 8" xfId="2317"/>
    <cellStyle name="40% - 强调文字颜色 4 9" xfId="2318"/>
    <cellStyle name="40% - 强调文字颜色 5 2" xfId="2319"/>
    <cellStyle name="40% - 强调文字颜色 5 2 2" xfId="2321"/>
    <cellStyle name="40% - 强调文字颜色 5 2 2 2" xfId="2324"/>
    <cellStyle name="40% - 强调文字颜色 5 2 2 2 2" xfId="738"/>
    <cellStyle name="40% - 强调文字颜色 5 2 2 2 2 2" xfId="740"/>
    <cellStyle name="40% - 强调文字颜色 5 2 2 2 3" xfId="742"/>
    <cellStyle name="40% - 强调文字颜色 5 2 2 2_2015财政决算公开" xfId="2326"/>
    <cellStyle name="40% - 强调文字颜色 5 2 2 3" xfId="1173"/>
    <cellStyle name="40% - 强调文字颜色 5 2 2 3 2" xfId="755"/>
    <cellStyle name="40% - 强调文字颜色 5 2 2 4" xfId="2329"/>
    <cellStyle name="40% - 强调文字颜色 5 2 2_2015财政决算公开" xfId="2330"/>
    <cellStyle name="40% - 强调文字颜色 5 2 3" xfId="2333"/>
    <cellStyle name="40% - 强调文字颜色 5 2 3 2" xfId="2335"/>
    <cellStyle name="40% - 强调文字颜色 5 2 3 2 2" xfId="2337"/>
    <cellStyle name="40% - 强调文字颜色 5 2 3 3" xfId="1178"/>
    <cellStyle name="40% - 强调文字颜色 5 2 3_2015财政决算公开" xfId="422"/>
    <cellStyle name="40% - 强调文字颜色 5 2 4" xfId="2340"/>
    <cellStyle name="40% - 强调文字颜色 5 2 4 2" xfId="2341"/>
    <cellStyle name="40% - 强调文字颜色 5 2 5" xfId="2343"/>
    <cellStyle name="40% - 强调文字颜色 5 2_2015财政决算公开" xfId="2344"/>
    <cellStyle name="40% - 强调文字颜色 5 3" xfId="342"/>
    <cellStyle name="40% - 强调文字颜色 5 3 2" xfId="1685"/>
    <cellStyle name="40% - 强调文字颜色 5 3 2 2" xfId="2347"/>
    <cellStyle name="40% - 强调文字颜色 5 3 2 2 2" xfId="1127"/>
    <cellStyle name="40% - 强调文字颜色 5 3 2 2 2 2" xfId="1110"/>
    <cellStyle name="40% - 强调文字颜色 5 3 2 2 3" xfId="1129"/>
    <cellStyle name="40% - 强调文字颜色 5 3 2 2_2015财政决算公开" xfId="2348"/>
    <cellStyle name="40% - 强调文字颜色 5 3 2 3" xfId="1194"/>
    <cellStyle name="40% - 强调文字颜色 5 3 2 3 2" xfId="304"/>
    <cellStyle name="40% - 强调文字颜色 5 3 2 4" xfId="2349"/>
    <cellStyle name="40% - 强调文字颜色 5 3 2_2015财政决算公开" xfId="1277"/>
    <cellStyle name="40% - 强调文字颜色 5 3 3" xfId="2350"/>
    <cellStyle name="40% - 强调文字颜色 5 3 3 2" xfId="2351"/>
    <cellStyle name="40% - 强调文字颜色 5 3 3 2 2" xfId="2352"/>
    <cellStyle name="40% - 强调文字颜色 5 3 3 3" xfId="1199"/>
    <cellStyle name="40% - 强调文字颜色 5 3 3_2015财政决算公开" xfId="2353"/>
    <cellStyle name="40% - 强调文字颜色 5 3 4" xfId="2354"/>
    <cellStyle name="40% - 强调文字颜色 5 3 4 2" xfId="2355"/>
    <cellStyle name="40% - 强调文字颜色 5 3 5" xfId="2356"/>
    <cellStyle name="40% - 强调文字颜色 5 3_2015财政决算公开" xfId="2357"/>
    <cellStyle name="40% - 强调文字颜色 5 4" xfId="2360"/>
    <cellStyle name="40% - 强调文字颜色 5 4 2" xfId="2362"/>
    <cellStyle name="40% - 强调文字颜色 5 4 2 2" xfId="2363"/>
    <cellStyle name="40% - 强调文字颜色 5 4 2 2 2" xfId="2364"/>
    <cellStyle name="40% - 强调文字颜色 5 4 2 3" xfId="1207"/>
    <cellStyle name="40% - 强调文字颜色 5 4 2_2015财政决算公开" xfId="2365"/>
    <cellStyle name="40% - 强调文字颜色 5 4 3" xfId="2367"/>
    <cellStyle name="40% - 强调文字颜色 5 4 3 2" xfId="2368"/>
    <cellStyle name="40% - 强调文字颜色 5 4 4" xfId="2147"/>
    <cellStyle name="40% - 强调文字颜色 5 4_2015财政决算公开" xfId="2370"/>
    <cellStyle name="40% - 强调文字颜色 5 5" xfId="2371"/>
    <cellStyle name="40% - 强调文字颜色 5 5 2" xfId="2373"/>
    <cellStyle name="40% - 强调文字颜色 5 5 2 2" xfId="2374"/>
    <cellStyle name="40% - 强调文字颜色 5 5 2 2 2" xfId="2375"/>
    <cellStyle name="40% - 强调文字颜色 5 5 2 3" xfId="2376"/>
    <cellStyle name="40% - 强调文字颜色 5 5 2_2015财政决算公开" xfId="2168"/>
    <cellStyle name="40% - 强调文字颜色 5 5 3" xfId="2377"/>
    <cellStyle name="40% - 强调文字颜色 5 5 3 2" xfId="2378"/>
    <cellStyle name="40% - 强调文字颜色 5 5 4" xfId="2379"/>
    <cellStyle name="40% - 强调文字颜色 5 5_2015财政决算公开" xfId="2222"/>
    <cellStyle name="40% - 强调文字颜色 5 6" xfId="2380"/>
    <cellStyle name="40% - 强调文字颜色 5 6 2" xfId="2382"/>
    <cellStyle name="40% - 强调文字颜色 5 6 2 2" xfId="2384"/>
    <cellStyle name="40% - 强调文字颜色 5 6 3" xfId="468"/>
    <cellStyle name="40% - 强调文字颜色 5 6_2015财政决算公开" xfId="2386"/>
    <cellStyle name="40% - 强调文字颜色 5 7" xfId="2387"/>
    <cellStyle name="40% - 强调文字颜色 5 7 2" xfId="2389"/>
    <cellStyle name="40% - 强调文字颜色 5 8" xfId="2392"/>
    <cellStyle name="40% - 强调文字颜色 6 2" xfId="2394"/>
    <cellStyle name="40% - 强调文字颜色 6 2 2" xfId="2396"/>
    <cellStyle name="40% - 强调文字颜色 6 2 2 2" xfId="2398"/>
    <cellStyle name="40% - 强调文字颜色 6 2 2 2 2" xfId="2402"/>
    <cellStyle name="40% - 强调文字颜色 6 2 2 2 2 2" xfId="2405"/>
    <cellStyle name="40% - 强调文字颜色 6 2 2 2 3" xfId="2408"/>
    <cellStyle name="40% - 强调文字颜色 6 2 2 2_2015财政决算公开" xfId="2411"/>
    <cellStyle name="40% - 强调文字颜色 6 2 2 3" xfId="2413"/>
    <cellStyle name="40% - 强调文字颜色 6 2 2 3 2" xfId="2416"/>
    <cellStyle name="40% - 强调文字颜色 6 2 2 4" xfId="2418"/>
    <cellStyle name="40% - 强调文字颜色 6 2 2_2015财政决算公开" xfId="2422"/>
    <cellStyle name="40% - 强调文字颜色 6 2 3" xfId="2423"/>
    <cellStyle name="40% - 强调文字颜色 6 2 3 2" xfId="2425"/>
    <cellStyle name="40% - 强调文字颜色 6 2 3 2 2" xfId="2428"/>
    <cellStyle name="40% - 强调文字颜色 6 2 3 2 2 2" xfId="2431"/>
    <cellStyle name="40% - 强调文字颜色 6 2 3 2 3" xfId="2433"/>
    <cellStyle name="40% - 强调文字颜色 6 2 3 2_2015财政决算公开" xfId="2435"/>
    <cellStyle name="40% - 强调文字颜色 6 2 3 3" xfId="2437"/>
    <cellStyle name="40% - 强调文字颜色 6 2 3 3 2" xfId="2439"/>
    <cellStyle name="40% - 强调文字颜色 6 2 3 4" xfId="2441"/>
    <cellStyle name="40% - 强调文字颜色 6 2 3 5" xfId="2443"/>
    <cellStyle name="40% - 强调文字颜色 6 2 3_2015财政决算公开" xfId="2445"/>
    <cellStyle name="40% - 强调文字颜色 6 2 4" xfId="2446"/>
    <cellStyle name="40% - 强调文字颜色 6 2 4 2" xfId="2448"/>
    <cellStyle name="40% - 强调文字颜色 6 2 4 2 2" xfId="353"/>
    <cellStyle name="40% - 强调文字颜色 6 2 4 3" xfId="2452"/>
    <cellStyle name="40% - 强调文字颜色 6 2 4 4" xfId="2454"/>
    <cellStyle name="40% - 强调文字颜色 6 2 4_2015财政决算公开" xfId="1982"/>
    <cellStyle name="40% - 强调文字颜色 6 2 5" xfId="811"/>
    <cellStyle name="40% - 强调文字颜色 6 2 5 2" xfId="2456"/>
    <cellStyle name="40% - 强调文字颜色 6 2 6" xfId="2460"/>
    <cellStyle name="40% - 强调文字颜色 6 2 7" xfId="1728"/>
    <cellStyle name="40% - 强调文字颜色 6 2_2015财政决算公开" xfId="2463"/>
    <cellStyle name="40% - 强调文字颜色 6 3" xfId="350"/>
    <cellStyle name="40% - 强调文字颜色 6 3 2" xfId="2464"/>
    <cellStyle name="40% - 强调文字颜色 6 3 2 2" xfId="2466"/>
    <cellStyle name="40% - 强调文字颜色 6 3 2 2 2" xfId="2468"/>
    <cellStyle name="40% - 强调文字颜色 6 3 2 2 2 2" xfId="1288"/>
    <cellStyle name="40% - 强调文字颜色 6 3 2 2 3" xfId="2470"/>
    <cellStyle name="40% - 强调文字颜色 6 3 2 2_2015财政决算公开" xfId="2471"/>
    <cellStyle name="40% - 强调文字颜色 6 3 2 3" xfId="2473"/>
    <cellStyle name="40% - 强调文字颜色 6 3 2 3 2" xfId="2475"/>
    <cellStyle name="40% - 强调文字颜色 6 3 2 4" xfId="156"/>
    <cellStyle name="40% - 强调文字颜色 6 3 2_2015财政决算公开" xfId="2476"/>
    <cellStyle name="40% - 强调文字颜色 6 3 3" xfId="2478"/>
    <cellStyle name="40% - 强调文字颜色 6 3 3 2" xfId="2479"/>
    <cellStyle name="40% - 强调文字颜色 6 3 3 2 2" xfId="2481"/>
    <cellStyle name="40% - 强调文字颜色 6 3 3 3" xfId="2484"/>
    <cellStyle name="40% - 强调文字颜色 6 3 3_2015财政决算公开" xfId="58"/>
    <cellStyle name="40% - 强调文字颜色 6 3 4" xfId="2486"/>
    <cellStyle name="40% - 强调文字颜色 6 3 4 2" xfId="2488"/>
    <cellStyle name="40% - 强调文字颜色 6 3 5" xfId="2491"/>
    <cellStyle name="40% - 强调文字颜色 6 3_2015财政决算公开" xfId="2493"/>
    <cellStyle name="40% - 强调文字颜色 6 4" xfId="941"/>
    <cellStyle name="40% - 强调文字颜色 6 4 2" xfId="2495"/>
    <cellStyle name="40% - 强调文字颜色 6 4 2 2" xfId="2498"/>
    <cellStyle name="40% - 强调文字颜色 6 4 2 2 2" xfId="2500"/>
    <cellStyle name="40% - 强调文字颜色 6 4 2 3" xfId="2502"/>
    <cellStyle name="40% - 强调文字颜色 6 4 2_2015财政决算公开" xfId="2504"/>
    <cellStyle name="40% - 强调文字颜色 6 4 3" xfId="2507"/>
    <cellStyle name="40% - 强调文字颜色 6 4 3 2" xfId="2509"/>
    <cellStyle name="40% - 强调文字颜色 6 4 4" xfId="2512"/>
    <cellStyle name="40% - 强调文字颜色 6 4_2015财政决算公开" xfId="2515"/>
    <cellStyle name="40% - 强调文字颜色 6 5" xfId="2516"/>
    <cellStyle name="40% - 强调文字颜色 6 5 2" xfId="2518"/>
    <cellStyle name="40% - 强调文字颜色 6 5 2 2" xfId="2521"/>
    <cellStyle name="40% - 强调文字颜色 6 5 2 2 2" xfId="2523"/>
    <cellStyle name="40% - 强调文字颜色 6 5 2 3" xfId="2525"/>
    <cellStyle name="40% - 强调文字颜色 6 5 2_2015财政决算公开" xfId="2527"/>
    <cellStyle name="40% - 强调文字颜色 6 5 3" xfId="2528"/>
    <cellStyle name="40% - 强调文字颜色 6 5 3 2" xfId="1316"/>
    <cellStyle name="40% - 强调文字颜色 6 5 4" xfId="2530"/>
    <cellStyle name="40% - 强调文字颜色 6 5_2015财政决算公开" xfId="585"/>
    <cellStyle name="40% - 强调文字颜色 6 6" xfId="2533"/>
    <cellStyle name="40% - 强调文字颜色 6 6 2" xfId="2536"/>
    <cellStyle name="40% - 强调文字颜色 6 6 2 2" xfId="2540"/>
    <cellStyle name="40% - 强调文字颜色 6 6 3" xfId="111"/>
    <cellStyle name="40% - 强调文字颜色 6 6_2015财政决算公开" xfId="2239"/>
    <cellStyle name="40% - 强调文字颜色 6 7" xfId="2048"/>
    <cellStyle name="40% - 强调文字颜色 6 7 2" xfId="2542"/>
    <cellStyle name="40% - 强调文字颜色 6 8" xfId="2544"/>
    <cellStyle name="40% - 强调文字颜色 6 9" xfId="2110"/>
    <cellStyle name="40% - 着色 1" xfId="2546"/>
    <cellStyle name="40% - 着色 2" xfId="2548"/>
    <cellStyle name="40% - 着色 2 2" xfId="2549"/>
    <cellStyle name="40% - 着色 3" xfId="2550"/>
    <cellStyle name="40% - 着色 3 2" xfId="2551"/>
    <cellStyle name="40% - 着色 4" xfId="561"/>
    <cellStyle name="40% - 着色 4 2" xfId="2552"/>
    <cellStyle name="40% - 着色 5" xfId="2553"/>
    <cellStyle name="40% - 着色 6" xfId="2555"/>
    <cellStyle name="40% - 着色 6 2" xfId="2557"/>
    <cellStyle name="60% - 强调文字颜色 1 2" xfId="2559"/>
    <cellStyle name="60% - 强调文字颜色 1 2 2" xfId="2560"/>
    <cellStyle name="60% - 强调文字颜色 1 2 2 2" xfId="1495"/>
    <cellStyle name="60% - 强调文字颜色 1 2 2 2 2" xfId="2561"/>
    <cellStyle name="60% - 强调文字颜色 1 2 2 2 2 2" xfId="2562"/>
    <cellStyle name="60% - 强调文字颜色 1 2 2 2 3" xfId="2564"/>
    <cellStyle name="60% - 强调文字颜色 1 2 2 3" xfId="2566"/>
    <cellStyle name="60% - 强调文字颜色 1 2 2 3 2" xfId="2261"/>
    <cellStyle name="60% - 强调文字颜色 1 2 2 4" xfId="2567"/>
    <cellStyle name="60% - 强调文字颜色 1 2 3" xfId="927"/>
    <cellStyle name="60% - 强调文字颜色 1 2 3 2" xfId="2568"/>
    <cellStyle name="60% - 强调文字颜色 1 2 3 2 2" xfId="2569"/>
    <cellStyle name="60% - 强调文字颜色 1 2 3 2 2 2" xfId="1425"/>
    <cellStyle name="60% - 强调文字颜色 1 2 3 2 3" xfId="2570"/>
    <cellStyle name="60% - 强调文字颜色 1 2 3 3" xfId="2572"/>
    <cellStyle name="60% - 强调文字颜色 1 2 3 3 2" xfId="2573"/>
    <cellStyle name="60% - 强调文字颜色 1 2 3 4" xfId="2574"/>
    <cellStyle name="60% - 强调文字颜色 1 2 3 5" xfId="2575"/>
    <cellStyle name="60% - 强调文字颜色 1 2 4" xfId="2577"/>
    <cellStyle name="60% - 强调文字颜色 1 2 4 2" xfId="2578"/>
    <cellStyle name="60% - 强调文字颜色 1 2 4 2 2" xfId="2579"/>
    <cellStyle name="60% - 强调文字颜色 1 2 4 3" xfId="2581"/>
    <cellStyle name="60% - 强调文字颜色 1 2 5" xfId="2583"/>
    <cellStyle name="60% - 强调文字颜色 1 2 5 2" xfId="2585"/>
    <cellStyle name="60% - 强调文字颜色 1 2 6" xfId="2586"/>
    <cellStyle name="60% - 强调文字颜色 1 2 7" xfId="2590"/>
    <cellStyle name="60% - 强调文字颜色 1 2_2015财政决算公开" xfId="2593"/>
    <cellStyle name="60% - 强调文字颜色 1 3" xfId="2594"/>
    <cellStyle name="60% - 强调文字颜色 1 3 2" xfId="2595"/>
    <cellStyle name="60% - 强调文字颜色 1 3 2 2" xfId="1622"/>
    <cellStyle name="60% - 强调文字颜色 1 3 2 2 2" xfId="2596"/>
    <cellStyle name="60% - 强调文字颜色 1 3 2 2 2 2" xfId="401"/>
    <cellStyle name="60% - 强调文字颜色 1 3 2 2 3" xfId="2598"/>
    <cellStyle name="60% - 强调文字颜色 1 3 2 3" xfId="1654"/>
    <cellStyle name="60% - 强调文字颜色 1 3 2 3 2" xfId="1970"/>
    <cellStyle name="60% - 强调文字颜色 1 3 2 4" xfId="2602"/>
    <cellStyle name="60% - 强调文字颜色 1 3 3" xfId="2603"/>
    <cellStyle name="60% - 强调文字颜色 1 3 3 2" xfId="2604"/>
    <cellStyle name="60% - 强调文字颜色 1 3 3 2 2" xfId="2605"/>
    <cellStyle name="60% - 强调文字颜色 1 3 3 3" xfId="2607"/>
    <cellStyle name="60% - 强调文字颜色 1 3 4" xfId="2608"/>
    <cellStyle name="60% - 强调文字颜色 1 3 4 2" xfId="2609"/>
    <cellStyle name="60% - 强调文字颜色 1 3 5" xfId="10"/>
    <cellStyle name="60% - 强调文字颜色 1 4" xfId="2610"/>
    <cellStyle name="60% - 强调文字颜色 1 4 2" xfId="2612"/>
    <cellStyle name="60% - 强调文字颜色 1 4 2 2" xfId="1718"/>
    <cellStyle name="60% - 强调文字颜色 1 4 2 2 2" xfId="2614"/>
    <cellStyle name="60% - 强调文字颜色 1 4 2 3" xfId="1438"/>
    <cellStyle name="60% - 强调文字颜色 1 4 3" xfId="2615"/>
    <cellStyle name="60% - 强调文字颜色 1 4 3 2" xfId="2617"/>
    <cellStyle name="60% - 强调文字颜色 1 4 4" xfId="2618"/>
    <cellStyle name="60% - 强调文字颜色 1 5" xfId="2619"/>
    <cellStyle name="60% - 强调文字颜色 1 5 2" xfId="2621"/>
    <cellStyle name="60% - 强调文字颜色 1 5 2 2" xfId="610"/>
    <cellStyle name="60% - 强调文字颜色 1 5 2 2 2" xfId="1356"/>
    <cellStyle name="60% - 强调文字颜色 1 5 2 3" xfId="2623"/>
    <cellStyle name="60% - 强调文字颜色 1 5 3" xfId="2624"/>
    <cellStyle name="60% - 强调文字颜色 1 5 3 2" xfId="2625"/>
    <cellStyle name="60% - 强调文字颜色 1 5 4" xfId="2626"/>
    <cellStyle name="60% - 强调文字颜色 1 6" xfId="2628"/>
    <cellStyle name="60% - 强调文字颜色 1 6 2" xfId="2630"/>
    <cellStyle name="60% - 强调文字颜色 1 6 2 2" xfId="1488"/>
    <cellStyle name="60% - 强调文字颜色 1 6 3" xfId="2632"/>
    <cellStyle name="60% - 强调文字颜色 1 7" xfId="2633"/>
    <cellStyle name="60% - 强调文字颜色 1 7 2" xfId="2636"/>
    <cellStyle name="60% - 强调文字颜色 1 8" xfId="2638"/>
    <cellStyle name="60% - 强调文字颜色 1 9" xfId="1767"/>
    <cellStyle name="60% - 强调文字颜色 2 2" xfId="2640"/>
    <cellStyle name="60% - 强调文字颜色 2 2 2" xfId="2641"/>
    <cellStyle name="60% - 强调文字颜色 2 2 2 2" xfId="2642"/>
    <cellStyle name="60% - 强调文字颜色 2 2 2 2 2" xfId="2644"/>
    <cellStyle name="60% - 强调文字颜色 2 2 2 2 2 2" xfId="2646"/>
    <cellStyle name="60% - 强调文字颜色 2 2 2 2 3" xfId="589"/>
    <cellStyle name="60% - 强调文字颜色 2 2 2 3" xfId="2647"/>
    <cellStyle name="60% - 强调文字颜色 2 2 2 3 2" xfId="2649"/>
    <cellStyle name="60% - 强调文字颜色 2 2 2 4" xfId="2651"/>
    <cellStyle name="60% - 强调文字颜色 2 2 3" xfId="931"/>
    <cellStyle name="60% - 强调文字颜色 2 2 3 2" xfId="2653"/>
    <cellStyle name="60% - 强调文字颜色 2 2 3 2 2" xfId="2655"/>
    <cellStyle name="60% - 强调文字颜色 2 2 3 2 2 2" xfId="2657"/>
    <cellStyle name="60% - 强调文字颜色 2 2 3 2 3" xfId="601"/>
    <cellStyle name="60% - 强调文字颜色 2 2 3 3" xfId="2660"/>
    <cellStyle name="60% - 强调文字颜色 2 2 3 3 2" xfId="2663"/>
    <cellStyle name="60% - 强调文字颜色 2 2 3 4" xfId="2666"/>
    <cellStyle name="60% - 强调文字颜色 2 2 3 5" xfId="2009"/>
    <cellStyle name="60% - 强调文字颜色 2 2 4" xfId="2669"/>
    <cellStyle name="60% - 强调文字颜色 2 2 4 2" xfId="2670"/>
    <cellStyle name="60% - 强调文字颜色 2 2 4 2 2" xfId="2672"/>
    <cellStyle name="60% - 强调文字颜色 2 2 4 3" xfId="457"/>
    <cellStyle name="60% - 强调文字颜色 2 2 5" xfId="2674"/>
    <cellStyle name="60% - 强调文字颜色 2 2 5 2" xfId="2675"/>
    <cellStyle name="60% - 强调文字颜色 2 2 6" xfId="2677"/>
    <cellStyle name="60% - 强调文字颜色 2 2 7" xfId="1899"/>
    <cellStyle name="60% - 强调文字颜色 2 2_2015财政决算公开" xfId="2679"/>
    <cellStyle name="60% - 强调文字颜色 2 3" xfId="28"/>
    <cellStyle name="60% - 强调文字颜色 2 3 2" xfId="2681"/>
    <cellStyle name="60% - 强调文字颜色 2 3 2 2" xfId="2381"/>
    <cellStyle name="60% - 强调文字颜色 2 3 2 2 2" xfId="2383"/>
    <cellStyle name="60% - 强调文字颜色 2 3 2 2 2 2" xfId="2385"/>
    <cellStyle name="60% - 强调文字颜色 2 3 2 2 3" xfId="469"/>
    <cellStyle name="60% - 强调文字颜色 2 3 2 3" xfId="2388"/>
    <cellStyle name="60% - 强调文字颜色 2 3 2 3 2" xfId="2390"/>
    <cellStyle name="60% - 强调文字颜色 2 3 2 4" xfId="2393"/>
    <cellStyle name="60% - 强调文字颜色 2 3 3" xfId="937"/>
    <cellStyle name="60% - 强调文字颜色 2 3 3 2" xfId="2534"/>
    <cellStyle name="60% - 强调文字颜色 2 3 3 2 2" xfId="2537"/>
    <cellStyle name="60% - 强调文字颜色 2 3 3 3" xfId="2049"/>
    <cellStyle name="60% - 强调文字颜色 2 3 4" xfId="2682"/>
    <cellStyle name="60% - 强调文字颜色 2 3 4 2" xfId="2683"/>
    <cellStyle name="60% - 强调文字颜色 2 3 5" xfId="40"/>
    <cellStyle name="60% - 强调文字颜色 2 4" xfId="2688"/>
    <cellStyle name="60% - 强调文字颜色 2 4 2" xfId="2690"/>
    <cellStyle name="60% - 强调文字颜色 2 4 2 2" xfId="2691"/>
    <cellStyle name="60% - 强调文字颜色 2 4 2 2 2" xfId="2692"/>
    <cellStyle name="60% - 强调文字颜色 2 4 2 3" xfId="2693"/>
    <cellStyle name="60% - 强调文字颜色 2 4 3" xfId="1417"/>
    <cellStyle name="60% - 强调文字颜色 2 4 3 2" xfId="2694"/>
    <cellStyle name="60% - 强调文字颜色 2 4 4" xfId="2696"/>
    <cellStyle name="60% - 强调文字颜色 2 5" xfId="2697"/>
    <cellStyle name="60% - 强调文字颜色 2 5 2" xfId="2698"/>
    <cellStyle name="60% - 强调文字颜色 2 5 2 2" xfId="2290"/>
    <cellStyle name="60% - 强调文字颜色 2 5 2 2 2" xfId="2699"/>
    <cellStyle name="60% - 强调文字颜色 2 5 2 3" xfId="2701"/>
    <cellStyle name="60% - 强调文字颜色 2 5 3" xfId="2702"/>
    <cellStyle name="60% - 强调文字颜色 2 5 3 2" xfId="403"/>
    <cellStyle name="60% - 强调文字颜色 2 5 4" xfId="2703"/>
    <cellStyle name="60% - 强调文字颜色 2 6" xfId="2705"/>
    <cellStyle name="60% - 强调文字颜色 2 6 2" xfId="2706"/>
    <cellStyle name="60% - 强调文字颜色 2 6 2 2" xfId="2707"/>
    <cellStyle name="60% - 强调文字颜色 2 6 3" xfId="2708"/>
    <cellStyle name="60% - 强调文字颜色 2 7" xfId="2709"/>
    <cellStyle name="60% - 强调文字颜色 2 7 2" xfId="532"/>
    <cellStyle name="60% - 强调文字颜色 2 8" xfId="2711"/>
    <cellStyle name="60% - 强调文字颜色 2 9" xfId="2712"/>
    <cellStyle name="60% - 强调文字颜色 3 2" xfId="2713"/>
    <cellStyle name="60% - 强调文字颜色 3 2 2" xfId="2714"/>
    <cellStyle name="60% - 强调文字颜色 3 2 2 2" xfId="2715"/>
    <cellStyle name="60% - 强调文字颜色 3 2 2 2 2" xfId="2716"/>
    <cellStyle name="60% - 强调文字颜色 3 2 2 2 2 2" xfId="2717"/>
    <cellStyle name="60% - 强调文字颜色 3 2 2 2 3" xfId="996"/>
    <cellStyle name="60% - 强调文字颜色 3 2 2 3" xfId="2718"/>
    <cellStyle name="60% - 强调文字颜色 3 2 2 3 2" xfId="2719"/>
    <cellStyle name="60% - 强调文字颜色 3 2 2 4" xfId="2720"/>
    <cellStyle name="60% - 强调文字颜色 3 2 3" xfId="2721"/>
    <cellStyle name="60% - 强调文字颜色 3 2 3 2" xfId="2722"/>
    <cellStyle name="60% - 强调文字颜色 3 2 3 2 2" xfId="1883"/>
    <cellStyle name="60% - 强调文字颜色 3 2 3 2 2 2" xfId="1887"/>
    <cellStyle name="60% - 强调文字颜色 3 2 3 2 3" xfId="1043"/>
    <cellStyle name="60% - 强调文字颜色 3 2 3 3" xfId="2724"/>
    <cellStyle name="60% - 强调文字颜色 3 2 3 3 2" xfId="2726"/>
    <cellStyle name="60% - 强调文字颜色 3 2 3 4" xfId="2728"/>
    <cellStyle name="60% - 强调文字颜色 3 2 3 5" xfId="2729"/>
    <cellStyle name="60% - 强调文字颜色 3 2 4" xfId="2654"/>
    <cellStyle name="60% - 强调文字颜色 3 2 4 2" xfId="2656"/>
    <cellStyle name="60% - 强调文字颜色 3 2 4 2 2" xfId="2658"/>
    <cellStyle name="60% - 强调文字颜色 3 2 4 3" xfId="602"/>
    <cellStyle name="60% - 强调文字颜色 3 2 5" xfId="2661"/>
    <cellStyle name="60% - 强调文字颜色 3 2 5 2" xfId="2664"/>
    <cellStyle name="60% - 强调文字颜色 3 2 6" xfId="2667"/>
    <cellStyle name="60% - 强调文字颜色 3 2 7" xfId="2010"/>
    <cellStyle name="60% - 强调文字颜色 3 2_2015财政决算公开" xfId="2730"/>
    <cellStyle name="60% - 强调文字颜色 3 3" xfId="1377"/>
    <cellStyle name="60% - 强调文字颜色 3 3 2" xfId="1379"/>
    <cellStyle name="60% - 强调文字颜色 3 3 2 2" xfId="2731"/>
    <cellStyle name="60% - 强调文字颜色 3 3 2 2 2" xfId="2732"/>
    <cellStyle name="60% - 强调文字颜色 3 3 2 2 2 2" xfId="2733"/>
    <cellStyle name="60% - 强调文字颜色 3 3 2 2 3" xfId="103"/>
    <cellStyle name="60% - 强调文字颜色 3 3 2 3" xfId="2735"/>
    <cellStyle name="60% - 强调文字颜色 3 3 2 3 2" xfId="2736"/>
    <cellStyle name="60% - 强调文字颜色 3 3 2 4" xfId="2737"/>
    <cellStyle name="60% - 强调文字颜色 3 3 3" xfId="2738"/>
    <cellStyle name="60% - 强调文字颜色 3 3 3 2" xfId="2739"/>
    <cellStyle name="60% - 强调文字颜色 3 3 3 2 2" xfId="747"/>
    <cellStyle name="60% - 强调文字颜色 3 3 3 3" xfId="2740"/>
    <cellStyle name="60% - 强调文字颜色 3 3 4" xfId="2671"/>
    <cellStyle name="60% - 强调文字颜色 3 3 4 2" xfId="2673"/>
    <cellStyle name="60% - 强调文字颜色 3 3 5" xfId="456"/>
    <cellStyle name="60% - 强调文字颜色 3 4" xfId="1381"/>
    <cellStyle name="60% - 强调文字颜色 3 4 2" xfId="2741"/>
    <cellStyle name="60% - 强调文字颜色 3 4 2 2" xfId="2742"/>
    <cellStyle name="60% - 强调文字颜色 3 4 2 2 2" xfId="2743"/>
    <cellStyle name="60% - 强调文字颜色 3 4 2 3" xfId="2745"/>
    <cellStyle name="60% - 强调文字颜色 3 4 3" xfId="2747"/>
    <cellStyle name="60% - 强调文字颜色 3 4 3 2" xfId="2748"/>
    <cellStyle name="60% - 强调文字颜色 3 4 4" xfId="2676"/>
    <cellStyle name="60% - 强调文字颜色 3 5" xfId="2749"/>
    <cellStyle name="60% - 强调文字颜色 3 5 2" xfId="2751"/>
    <cellStyle name="60% - 强调文字颜色 3 5 2 2" xfId="2752"/>
    <cellStyle name="60% - 强调文字颜色 3 5 2 2 2" xfId="2753"/>
    <cellStyle name="60% - 强调文字颜色 3 5 2 3" xfId="2755"/>
    <cellStyle name="60% - 强调文字颜色 3 5 3" xfId="2757"/>
    <cellStyle name="60% - 强调文字颜色 3 5 3 2" xfId="2758"/>
    <cellStyle name="60% - 强调文字颜色 3 5 4" xfId="2759"/>
    <cellStyle name="60% - 强调文字颜色 3 6" xfId="2761"/>
    <cellStyle name="60% - 强调文字颜色 3 6 2" xfId="2762"/>
    <cellStyle name="60% - 强调文字颜色 3 6 2 2" xfId="2763"/>
    <cellStyle name="60% - 强调文字颜色 3 6 3" xfId="2764"/>
    <cellStyle name="60% - 强调文字颜色 3 7" xfId="2765"/>
    <cellStyle name="60% - 强调文字颜色 3 7 2" xfId="2766"/>
    <cellStyle name="60% - 强调文字颜色 3 8" xfId="2767"/>
    <cellStyle name="60% - 强调文字颜色 3 9" xfId="2768"/>
    <cellStyle name="60% - 强调文字颜色 4 2" xfId="2769"/>
    <cellStyle name="60% - 强调文字颜色 4 2 2" xfId="942"/>
    <cellStyle name="60% - 强调文字颜色 4 2 2 2" xfId="2496"/>
    <cellStyle name="60% - 强调文字颜色 4 2 2 2 2" xfId="2497"/>
    <cellStyle name="60% - 强调文字颜色 4 2 2 2 2 2" xfId="2501"/>
    <cellStyle name="60% - 强调文字颜色 4 2 2 2 3" xfId="2503"/>
    <cellStyle name="60% - 强调文字颜色 4 2 2 3" xfId="2508"/>
    <cellStyle name="60% - 强调文字颜色 4 2 2 3 2" xfId="2510"/>
    <cellStyle name="60% - 强调文字颜色 4 2 2 4" xfId="2513"/>
    <cellStyle name="60% - 强调文字颜色 4 2 3" xfId="2517"/>
    <cellStyle name="60% - 强调文字颜色 4 2 3 2" xfId="2519"/>
    <cellStyle name="60% - 强调文字颜色 4 2 3 2 2" xfId="2520"/>
    <cellStyle name="60% - 强调文字颜色 4 2 3 2 2 2" xfId="2524"/>
    <cellStyle name="60% - 强调文字颜色 4 2 3 2 3" xfId="2526"/>
    <cellStyle name="60% - 强调文字颜色 4 2 3 3" xfId="2529"/>
    <cellStyle name="60% - 强调文字颜色 4 2 3 3 2" xfId="1317"/>
    <cellStyle name="60% - 强调文字颜色 4 2 3 4" xfId="2531"/>
    <cellStyle name="60% - 强调文字颜色 4 2 3 5" xfId="2770"/>
    <cellStyle name="60% - 强调文字颜色 4 2 4" xfId="2535"/>
    <cellStyle name="60% - 强调文字颜色 4 2 4 2" xfId="2538"/>
    <cellStyle name="60% - 强调文字颜色 4 2 4 2 2" xfId="2539"/>
    <cellStyle name="60% - 强调文字颜色 4 2 4 3" xfId="112"/>
    <cellStyle name="60% - 强调文字颜色 4 2 5" xfId="2050"/>
    <cellStyle name="60% - 强调文字颜色 4 2 5 2" xfId="2543"/>
    <cellStyle name="60% - 强调文字颜色 4 2 6" xfId="2545"/>
    <cellStyle name="60% - 强调文字颜色 4 2 7" xfId="2111"/>
    <cellStyle name="60% - 强调文字颜色 4 2_2015财政决算公开" xfId="2772"/>
    <cellStyle name="60% - 强调文字颜色 4 3" xfId="1388"/>
    <cellStyle name="60% - 强调文字颜色 4 3 2" xfId="2773"/>
    <cellStyle name="60% - 强调文字颜色 4 3 2 2" xfId="2776"/>
    <cellStyle name="60% - 强调文字颜色 4 3 2 2 2" xfId="2780"/>
    <cellStyle name="60% - 强调文字颜色 4 3 2 2 2 2" xfId="2783"/>
    <cellStyle name="60% - 强调文字颜色 4 3 2 2 3" xfId="196"/>
    <cellStyle name="60% - 强调文字颜色 4 3 2 3" xfId="2785"/>
    <cellStyle name="60% - 强调文字颜色 4 3 2 3 2" xfId="2789"/>
    <cellStyle name="60% - 强调文字颜色 4 3 2 4" xfId="2791"/>
    <cellStyle name="60% - 强调文字颜色 4 3 3" xfId="2794"/>
    <cellStyle name="60% - 强调文字颜色 4 3 3 2" xfId="2798"/>
    <cellStyle name="60% - 强调文字颜色 4 3 3 2 2" xfId="2803"/>
    <cellStyle name="60% - 强调文字颜色 4 3 3 3" xfId="2808"/>
    <cellStyle name="60% - 强调文字颜色 4 3 4" xfId="2684"/>
    <cellStyle name="60% - 强调文字颜色 4 3 4 2" xfId="2813"/>
    <cellStyle name="60% - 强调文字颜色 4 3 5" xfId="485"/>
    <cellStyle name="60% - 强调文字颜色 4 4" xfId="2817"/>
    <cellStyle name="60% - 强调文字颜色 4 4 2" xfId="2819"/>
    <cellStyle name="60% - 强调文字颜色 4 4 2 2" xfId="672"/>
    <cellStyle name="60% - 强调文字颜色 4 4 2 2 2" xfId="678"/>
    <cellStyle name="60% - 强调文字颜色 4 4 2 3" xfId="239"/>
    <cellStyle name="60% - 强调文字颜色 4 4 3" xfId="2822"/>
    <cellStyle name="60% - 强调文字颜色 4 4 3 2" xfId="182"/>
    <cellStyle name="60% - 强调文字颜色 4 4 4" xfId="2827"/>
    <cellStyle name="60% - 强调文字颜色 4 5" xfId="2831"/>
    <cellStyle name="60% - 强调文字颜色 4 5 2" xfId="2833"/>
    <cellStyle name="60% - 强调文字颜色 4 5 2 2" xfId="877"/>
    <cellStyle name="60% - 强调文字颜色 4 5 2 2 2" xfId="932"/>
    <cellStyle name="60% - 强调文字颜色 4 5 2 3" xfId="934"/>
    <cellStyle name="60% - 强调文字颜色 4 5 3" xfId="2834"/>
    <cellStyle name="60% - 强调文字颜色 4 5 3 2" xfId="2836"/>
    <cellStyle name="60% - 强调文字颜色 4 5 4" xfId="2838"/>
    <cellStyle name="60% - 强调文字颜色 4 6" xfId="2840"/>
    <cellStyle name="60% - 强调文字颜色 4 6 2" xfId="2841"/>
    <cellStyle name="60% - 强调文字颜色 4 6 2 2" xfId="2843"/>
    <cellStyle name="60% - 强调文字颜色 4 6 3" xfId="2844"/>
    <cellStyle name="60% - 强调文字颜色 4 7" xfId="2846"/>
    <cellStyle name="60% - 强调文字颜色 4 7 2" xfId="2847"/>
    <cellStyle name="60% - 强调文字颜色 4 8" xfId="2848"/>
    <cellStyle name="60% - 强调文字颜色 4 9" xfId="2849"/>
    <cellStyle name="60% - 强调文字颜色 5 2" xfId="2850"/>
    <cellStyle name="60% - 强调文字颜色 5 2 2" xfId="2851"/>
    <cellStyle name="60% - 强调文字颜色 5 2 2 2" xfId="2852"/>
    <cellStyle name="60% - 强调文字颜色 5 2 2 2 2" xfId="2853"/>
    <cellStyle name="60% - 强调文字颜色 5 2 2 2 2 2" xfId="2855"/>
    <cellStyle name="60% - 强调文字颜色 5 2 2 2 3" xfId="2856"/>
    <cellStyle name="60% - 强调文字颜色 5 2 2 3" xfId="2858"/>
    <cellStyle name="60% - 强调文字颜色 5 2 2 3 2" xfId="2859"/>
    <cellStyle name="60% - 强调文字颜色 5 2 2 4" xfId="2861"/>
    <cellStyle name="60% - 强调文字颜色 5 2 3" xfId="1033"/>
    <cellStyle name="60% - 强调文字颜色 5 2 3 2" xfId="2865"/>
    <cellStyle name="60% - 强调文字颜色 5 2 3 2 2" xfId="2866"/>
    <cellStyle name="60% - 强调文字颜色 5 2 3 2 2 2" xfId="2867"/>
    <cellStyle name="60% - 强调文字颜色 5 2 3 2 3" xfId="2869"/>
    <cellStyle name="60% - 强调文字颜色 5 2 3 3" xfId="2870"/>
    <cellStyle name="60% - 强调文字颜色 5 2 3 3 2" xfId="1403"/>
    <cellStyle name="60% - 强调文字颜色 5 2 3 4" xfId="2871"/>
    <cellStyle name="60% - 强调文字颜色 5 2 3 5" xfId="337"/>
    <cellStyle name="60% - 强调文字颜色 5 2 4" xfId="2695"/>
    <cellStyle name="60% - 强调文字颜色 5 2 4 2" xfId="2872"/>
    <cellStyle name="60% - 强调文字颜色 5 2 4 2 2" xfId="2873"/>
    <cellStyle name="60% - 强调文字颜色 5 2 4 3" xfId="2875"/>
    <cellStyle name="60% - 强调文字颜色 5 2 5" xfId="2876"/>
    <cellStyle name="60% - 强调文字颜色 5 2 5 2" xfId="2878"/>
    <cellStyle name="60% - 强调文字颜色 5 2 6" xfId="2880"/>
    <cellStyle name="60% - 强调文字颜色 5 2 7" xfId="2219"/>
    <cellStyle name="60% - 强调文字颜色 5 2_2015财政决算公开" xfId="2882"/>
    <cellStyle name="60% - 强调文字颜色 5 3" xfId="2883"/>
    <cellStyle name="60% - 强调文字颜色 5 3 2" xfId="2884"/>
    <cellStyle name="60% - 强调文字颜色 5 3 2 2" xfId="297"/>
    <cellStyle name="60% - 强调文字颜色 5 3 2 2 2" xfId="362"/>
    <cellStyle name="60% - 强调文字颜色 5 3 2 2 2 2" xfId="2885"/>
    <cellStyle name="60% - 强调文字颜色 5 3 2 2 3" xfId="2886"/>
    <cellStyle name="60% - 强调文字颜色 5 3 2 3" xfId="364"/>
    <cellStyle name="60% - 强调文字颜色 5 3 2 3 2" xfId="366"/>
    <cellStyle name="60% - 强调文字颜色 5 3 2 4" xfId="2887"/>
    <cellStyle name="60% - 强调文字颜色 5 3 3" xfId="2889"/>
    <cellStyle name="60% - 强调文字颜色 5 3 3 2" xfId="303"/>
    <cellStyle name="60% - 强调文字颜色 5 3 3 2 2" xfId="2891"/>
    <cellStyle name="60% - 强调文字颜色 5 3 3 3" xfId="2893"/>
    <cellStyle name="60% - 强调文字颜色 5 3 4" xfId="2895"/>
    <cellStyle name="60% - 强调文字颜色 5 3 4 2" xfId="2897"/>
    <cellStyle name="60% - 强调文字颜色 5 3 5" xfId="319"/>
    <cellStyle name="60% - 强调文字颜色 5 4" xfId="2899"/>
    <cellStyle name="60% - 强调文字颜色 5 4 2" xfId="2900"/>
    <cellStyle name="60% - 强调文字颜色 5 4 2 2" xfId="330"/>
    <cellStyle name="60% - 强调文字颜色 5 4 2 2 2" xfId="988"/>
    <cellStyle name="60% - 强调文字颜色 5 4 2 3" xfId="990"/>
    <cellStyle name="60% - 强调文字颜色 5 4 3" xfId="2901"/>
    <cellStyle name="60% - 强调文字颜色 5 4 3 2" xfId="2903"/>
    <cellStyle name="60% - 强调文字颜色 5 4 4" xfId="2906"/>
    <cellStyle name="60% - 强调文字颜色 5 5" xfId="2908"/>
    <cellStyle name="60% - 强调文字颜色 5 5 2" xfId="2909"/>
    <cellStyle name="60% - 强调文字颜色 5 5 2 2" xfId="344"/>
    <cellStyle name="60% - 强调文字颜色 5 5 2 2 2" xfId="1286"/>
    <cellStyle name="60% - 强调文字颜色 5 5 2 3" xfId="1289"/>
    <cellStyle name="60% - 强调文字颜色 5 5 3" xfId="2910"/>
    <cellStyle name="60% - 强调文字颜色 5 5 3 2" xfId="1296"/>
    <cellStyle name="60% - 强调文字颜色 5 5 4" xfId="2912"/>
    <cellStyle name="60% - 强调文字颜色 5 6" xfId="2563"/>
    <cellStyle name="60% - 强调文字颜色 5 6 2" xfId="2913"/>
    <cellStyle name="60% - 强调文字颜色 5 6 2 2" xfId="2914"/>
    <cellStyle name="60% - 强调文字颜色 5 6 3" xfId="2915"/>
    <cellStyle name="60% - 强调文字颜色 5 7" xfId="2916"/>
    <cellStyle name="60% - 强调文字颜色 5 7 2" xfId="2917"/>
    <cellStyle name="60% - 强调文字颜色 5 8" xfId="2659"/>
    <cellStyle name="60% - 强调文字颜色 5 9" xfId="1053"/>
    <cellStyle name="60% - 强调文字颜色 6 2" xfId="2918"/>
    <cellStyle name="60% - 强调文字颜色 6 2 2" xfId="2919"/>
    <cellStyle name="60% - 强调文字颜色 6 2 2 2" xfId="2920"/>
    <cellStyle name="60% - 强调文字颜色 6 2 2 2 2" xfId="2921"/>
    <cellStyle name="60% - 强调文字颜色 6 2 2 2 2 2" xfId="2922"/>
    <cellStyle name="60% - 强调文字颜色 6 2 2 2 3" xfId="2923"/>
    <cellStyle name="60% - 强调文字颜色 6 2 2 3" xfId="2924"/>
    <cellStyle name="60% - 强调文字颜色 6 2 2 3 2" xfId="2925"/>
    <cellStyle name="60% - 强调文字颜色 6 2 2 4" xfId="2926"/>
    <cellStyle name="60% - 强调文字颜色 6 2 3" xfId="2928"/>
    <cellStyle name="60% - 强调文字颜色 6 2 3 2" xfId="2929"/>
    <cellStyle name="60% - 强调文字颜色 6 2 3 2 2" xfId="2930"/>
    <cellStyle name="60% - 强调文字颜色 6 2 3 2 2 2" xfId="2932"/>
    <cellStyle name="60% - 强调文字颜色 6 2 3 2 3" xfId="2933"/>
    <cellStyle name="60% - 强调文字颜色 6 2 3 3" xfId="2934"/>
    <cellStyle name="60% - 强调文字颜色 6 2 3 3 2" xfId="1508"/>
    <cellStyle name="60% - 强调文字颜色 6 2 3 4" xfId="2935"/>
    <cellStyle name="60% - 强调文字颜色 6 2 3 5" xfId="2936"/>
    <cellStyle name="60% - 强调文字颜色 6 2 4" xfId="402"/>
    <cellStyle name="60% - 强调文字颜色 6 2 4 2" xfId="2937"/>
    <cellStyle name="60% - 强调文字颜色 6 2 4 2 2" xfId="2938"/>
    <cellStyle name="60% - 强调文字颜色 6 2 4 3" xfId="2784"/>
    <cellStyle name="60% - 强调文字颜色 6 2 5" xfId="2940"/>
    <cellStyle name="60% - 强调文字颜色 6 2 5 2" xfId="529"/>
    <cellStyle name="60% - 强调文字颜色 6 2 6" xfId="2942"/>
    <cellStyle name="60% - 强调文字颜色 6 2 7" xfId="2322"/>
    <cellStyle name="60% - 强调文字颜色 6 2_2015财政决算公开" xfId="292"/>
    <cellStyle name="60% - 强调文字颜色 6 3" xfId="2944"/>
    <cellStyle name="60% - 强调文字颜色 6 3 2" xfId="2945"/>
    <cellStyle name="60% - 强调文字颜色 6 3 2 2" xfId="409"/>
    <cellStyle name="60% - 强调文字颜色 6 3 2 2 2" xfId="906"/>
    <cellStyle name="60% - 强调文字颜色 6 3 2 2 2 2" xfId="1799"/>
    <cellStyle name="60% - 强调文字颜色 6 3 2 2 3" xfId="1804"/>
    <cellStyle name="60% - 强调文字颜色 6 3 2 3" xfId="908"/>
    <cellStyle name="60% - 强调文字颜色 6 3 2 3 2" xfId="911"/>
    <cellStyle name="60% - 强调文字颜色 6 3 2 4" xfId="2946"/>
    <cellStyle name="60% - 强调文字颜色 6 3 3" xfId="2947"/>
    <cellStyle name="60% - 强调文字颜色 6 3 3 2" xfId="416"/>
    <cellStyle name="60% - 强调文字颜色 6 3 3 2 2" xfId="2949"/>
    <cellStyle name="60% - 强调文字颜色 6 3 3 3" xfId="2951"/>
    <cellStyle name="60% - 强调文字颜色 6 3 4" xfId="2952"/>
    <cellStyle name="60% - 强调文字颜色 6 3 4 2" xfId="2954"/>
    <cellStyle name="60% - 强调文字颜色 6 3 5" xfId="2955"/>
    <cellStyle name="60% - 强调文字颜色 6 4" xfId="2957"/>
    <cellStyle name="60% - 强调文字颜色 6 4 2" xfId="2959"/>
    <cellStyle name="60% - 强调文字颜色 6 4 2 2" xfId="1011"/>
    <cellStyle name="60% - 强调文字颜色 6 4 2 2 2" xfId="1097"/>
    <cellStyle name="60% - 强调文字颜色 6 4 2 3" xfId="1099"/>
    <cellStyle name="60% - 强调文字颜色 6 4 3" xfId="2961"/>
    <cellStyle name="60% - 强调文字颜色 6 4 3 2" xfId="2964"/>
    <cellStyle name="60% - 强调文字颜色 6 4 4" xfId="2965"/>
    <cellStyle name="60% - 强调文字颜色 6 5" xfId="2966"/>
    <cellStyle name="60% - 强调文字颜色 6 5 2" xfId="101"/>
    <cellStyle name="60% - 强调文字颜色 6 5 2 2" xfId="1113"/>
    <cellStyle name="60% - 强调文字颜色 6 5 2 2 2" xfId="2968"/>
    <cellStyle name="60% - 强调文字颜色 6 5 2 3" xfId="2970"/>
    <cellStyle name="60% - 强调文字颜色 6 5 3" xfId="116"/>
    <cellStyle name="60% - 强调文字颜色 6 5 3 2" xfId="2971"/>
    <cellStyle name="60% - 强调文字颜色 6 5 4" xfId="2972"/>
    <cellStyle name="60% - 强调文字颜色 6 6" xfId="2973"/>
    <cellStyle name="60% - 强调文字颜色 6 6 2" xfId="2976"/>
    <cellStyle name="60% - 强调文字颜色 6 6 2 2" xfId="2554"/>
    <cellStyle name="60% - 强调文字颜色 6 6 3" xfId="2978"/>
    <cellStyle name="60% - 强调文字颜色 6 7" xfId="2979"/>
    <cellStyle name="60% - 强调文字颜色 6 7 2" xfId="2477"/>
    <cellStyle name="60% - 强调文字颜色 6 8" xfId="2980"/>
    <cellStyle name="60% - 强调文字颜色 6 9" xfId="1055"/>
    <cellStyle name="60% - 着色 1" xfId="2982"/>
    <cellStyle name="60% - 着色 1 2" xfId="2983"/>
    <cellStyle name="60% - 着色 2" xfId="2984"/>
    <cellStyle name="60% - 着色 2 2" xfId="2985"/>
    <cellStyle name="60% - 着色 3" xfId="2987"/>
    <cellStyle name="60% - 着色 3 2" xfId="2988"/>
    <cellStyle name="60% - 着色 4" xfId="2989"/>
    <cellStyle name="60% - 着色 4 2" xfId="1851"/>
    <cellStyle name="60% - 着色 5" xfId="2990"/>
    <cellStyle name="60% - 着色 6" xfId="2992"/>
    <cellStyle name="60% - 着色 6 2" xfId="107"/>
    <cellStyle name="Calc Currency (0)" xfId="2993"/>
    <cellStyle name="Calc Currency (0) 2" xfId="2584"/>
    <cellStyle name="ColLevel_1" xfId="2587"/>
    <cellStyle name="Comma [0]" xfId="2211"/>
    <cellStyle name="Comma [0] 2" xfId="2994"/>
    <cellStyle name="comma zerodec" xfId="2996"/>
    <cellStyle name="comma zerodec 2" xfId="2662"/>
    <cellStyle name="Comma_1995" xfId="2997"/>
    <cellStyle name="Currency [0]" xfId="2999"/>
    <cellStyle name="Currency [0] 2" xfId="3000"/>
    <cellStyle name="Currency_1995" xfId="2494"/>
    <cellStyle name="Currency1" xfId="1890"/>
    <cellStyle name="Currency1 2" xfId="3001"/>
    <cellStyle name="Date" xfId="3003"/>
    <cellStyle name="Date 2" xfId="3005"/>
    <cellStyle name="Dollar (zero dec)" xfId="3006"/>
    <cellStyle name="Dollar (zero dec) 2" xfId="3008"/>
    <cellStyle name="Fixed" xfId="3009"/>
    <cellStyle name="Fixed 2" xfId="2862"/>
    <cellStyle name="Header1" xfId="2969"/>
    <cellStyle name="Header1 2" xfId="3013"/>
    <cellStyle name="Header2" xfId="3014"/>
    <cellStyle name="Header2 2" xfId="3017"/>
    <cellStyle name="HEADING1" xfId="2300"/>
    <cellStyle name="HEADING1 2" xfId="3018"/>
    <cellStyle name="HEADING2" xfId="3019"/>
    <cellStyle name="HEADING2 2" xfId="3020"/>
    <cellStyle name="no dec" xfId="1838"/>
    <cellStyle name="no dec 2" xfId="1840"/>
    <cellStyle name="Norma,_laroux_4_营业在建 (2)_E21" xfId="1095"/>
    <cellStyle name="Normal_#10-Headcount" xfId="3021"/>
    <cellStyle name="Percent_laroux" xfId="1777"/>
    <cellStyle name="RowLevel_1" xfId="3023"/>
    <cellStyle name="Total" xfId="3024"/>
    <cellStyle name="Total 2" xfId="3025"/>
    <cellStyle name="百分比 2" xfId="3028"/>
    <cellStyle name="百分比 2 2" xfId="1086"/>
    <cellStyle name="百分比 2 2 2" xfId="3032"/>
    <cellStyle name="百分比 2 2 2 2" xfId="3033"/>
    <cellStyle name="百分比 2 2 2 2 2" xfId="694"/>
    <cellStyle name="百分比 2 2 2 2 2 2" xfId="701"/>
    <cellStyle name="百分比 2 2 2 2 3" xfId="707"/>
    <cellStyle name="百分比 2 2 2 3" xfId="3034"/>
    <cellStyle name="百分比 2 2 2 3 2" xfId="3035"/>
    <cellStyle name="百分比 2 2 2 4" xfId="407"/>
    <cellStyle name="百分比 2 2 3" xfId="3036"/>
    <cellStyle name="百分比 2 2 3 2" xfId="3037"/>
    <cellStyle name="百分比 2 2 3 2 2" xfId="3038"/>
    <cellStyle name="百分比 2 2 3 3" xfId="3039"/>
    <cellStyle name="百分比 2 2 4" xfId="3040"/>
    <cellStyle name="百分比 2 2 4 2" xfId="2331"/>
    <cellStyle name="百分比 2 2 5" xfId="3042"/>
    <cellStyle name="百分比 2 3" xfId="818"/>
    <cellStyle name="百分比 2 3 2" xfId="3043"/>
    <cellStyle name="百分比 2 3 2 2" xfId="3044"/>
    <cellStyle name="百分比 2 3 2 2 2" xfId="3045"/>
    <cellStyle name="百分比 2 3 2 3" xfId="3046"/>
    <cellStyle name="百分比 2 3 3" xfId="3047"/>
    <cellStyle name="百分比 2 3 3 2" xfId="3048"/>
    <cellStyle name="百分比 2 3 4" xfId="3049"/>
    <cellStyle name="百分比 2 4" xfId="3051"/>
    <cellStyle name="百分比 2 4 2" xfId="3053"/>
    <cellStyle name="百分比 2 4 2 2" xfId="3054"/>
    <cellStyle name="百分比 2 4 3" xfId="188"/>
    <cellStyle name="百分比 2 5" xfId="3055"/>
    <cellStyle name="百分比 2 5 2" xfId="3056"/>
    <cellStyle name="百分比 2 6" xfId="2777"/>
    <cellStyle name="百分比 3" xfId="3057"/>
    <cellStyle name="百分比 3 2" xfId="3058"/>
    <cellStyle name="百分比 3 2 2" xfId="2958"/>
    <cellStyle name="百分比 3 2 2 2" xfId="2960"/>
    <cellStyle name="百分比 3 2 2 2 2" xfId="1012"/>
    <cellStyle name="百分比 3 2 2 3" xfId="2962"/>
    <cellStyle name="百分比 3 2 3" xfId="2967"/>
    <cellStyle name="百分比 3 2 3 2" xfId="100"/>
    <cellStyle name="百分比 3 2 4" xfId="2974"/>
    <cellStyle name="百分比 3 3" xfId="822"/>
    <cellStyle name="百分比 3 3 2" xfId="3060"/>
    <cellStyle name="百分比 3 3 2 2" xfId="3061"/>
    <cellStyle name="百分比 3 3 3" xfId="3062"/>
    <cellStyle name="百分比 3 4" xfId="3063"/>
    <cellStyle name="百分比 3 4 2" xfId="3064"/>
    <cellStyle name="百分比 3 5" xfId="3065"/>
    <cellStyle name="百分比 3 5 2" xfId="77"/>
    <cellStyle name="百分比 3 6" xfId="2799"/>
    <cellStyle name="百分比 4" xfId="1375"/>
    <cellStyle name="百分比 4 2" xfId="3066"/>
    <cellStyle name="百分比 4 2 2" xfId="3068"/>
    <cellStyle name="百分比 4 2 2 2" xfId="3070"/>
    <cellStyle name="百分比 4 2 2 2 2" xfId="3073"/>
    <cellStyle name="百分比 4 2 2 3" xfId="3075"/>
    <cellStyle name="百分比 4 2 3" xfId="3076"/>
    <cellStyle name="百分比 4 2 3 2" xfId="3078"/>
    <cellStyle name="百分比 4 2 4" xfId="1503"/>
    <cellStyle name="百分比 4 3" xfId="3081"/>
    <cellStyle name="百分比 4 3 2" xfId="3083"/>
    <cellStyle name="百分比 4 3 2 2" xfId="3086"/>
    <cellStyle name="百分比 4 3 3" xfId="2052"/>
    <cellStyle name="百分比 4 4" xfId="3089"/>
    <cellStyle name="百分比 4 4 2" xfId="3091"/>
    <cellStyle name="百分比 4 5" xfId="1813"/>
    <cellStyle name="百分比 5" xfId="3093"/>
    <cellStyle name="百分比 5 2" xfId="3094"/>
    <cellStyle name="百分比 5 2 2" xfId="3098"/>
    <cellStyle name="百分比 5 2 2 2" xfId="3102"/>
    <cellStyle name="百分比 5 2 2 2 2" xfId="3105"/>
    <cellStyle name="百分比 5 2 2 3" xfId="939"/>
    <cellStyle name="百分比 5 2 3" xfId="3106"/>
    <cellStyle name="百分比 5 2 3 2" xfId="3108"/>
    <cellStyle name="百分比 5 2 4" xfId="1562"/>
    <cellStyle name="百分比 5 3" xfId="3112"/>
    <cellStyle name="百分比 5 3 2" xfId="3116"/>
    <cellStyle name="百分比 5 3 2 2" xfId="3118"/>
    <cellStyle name="百分比 5 3 3" xfId="3119"/>
    <cellStyle name="百分比 5 4" xfId="3120"/>
    <cellStyle name="百分比 5 4 2" xfId="3124"/>
    <cellStyle name="百分比 5 5" xfId="3126"/>
    <cellStyle name="百分比 5 5 2" xfId="3128"/>
    <cellStyle name="百分比 5 6" xfId="3130"/>
    <cellStyle name="百分比 5 7" xfId="788"/>
    <cellStyle name="百分比 6" xfId="3133"/>
    <cellStyle name="百分比 6 2" xfId="3134"/>
    <cellStyle name="百分比 6 2 2" xfId="3138"/>
    <cellStyle name="百分比 6 2 2 2" xfId="3140"/>
    <cellStyle name="百分比 6 2 2 2 2" xfId="2138"/>
    <cellStyle name="百分比 6 2 2 3" xfId="3143"/>
    <cellStyle name="百分比 6 2 3" xfId="3144"/>
    <cellStyle name="百分比 6 2 3 2" xfId="3146"/>
    <cellStyle name="百分比 6 2 4" xfId="1589"/>
    <cellStyle name="百分比 6 3" xfId="3149"/>
    <cellStyle name="百分比 6 3 2" xfId="3152"/>
    <cellStyle name="百分比 6 3 2 2" xfId="3154"/>
    <cellStyle name="百分比 6 3 3" xfId="3156"/>
    <cellStyle name="百分比 6 4" xfId="3157"/>
    <cellStyle name="百分比 6 4 2" xfId="3160"/>
    <cellStyle name="百分比 6 5" xfId="3162"/>
    <cellStyle name="百分比 7" xfId="3164"/>
    <cellStyle name="百分比 7 2" xfId="3165"/>
    <cellStyle name="百分比 7 2 2" xfId="3167"/>
    <cellStyle name="百分比 7 2 2 2" xfId="3168"/>
    <cellStyle name="百分比 7 2 2 2 2" xfId="3169"/>
    <cellStyle name="百分比 7 2 2 3" xfId="3170"/>
    <cellStyle name="百分比 7 2 3" xfId="3171"/>
    <cellStyle name="百分比 7 2 3 2" xfId="3172"/>
    <cellStyle name="百分比 7 2 4" xfId="1609"/>
    <cellStyle name="百分比 7 3" xfId="3173"/>
    <cellStyle name="百分比 7 3 2" xfId="3174"/>
    <cellStyle name="百分比 7 3 2 2" xfId="3175"/>
    <cellStyle name="百分比 7 3 3" xfId="3176"/>
    <cellStyle name="百分比 7 4" xfId="3177"/>
    <cellStyle name="百分比 7 4 2" xfId="3179"/>
    <cellStyle name="百分比 7 5" xfId="3180"/>
    <cellStyle name="百分比 8" xfId="3181"/>
    <cellStyle name="标题 1 2" xfId="1936"/>
    <cellStyle name="标题 1 2 2" xfId="579"/>
    <cellStyle name="标题 1 2 2 2" xfId="3182"/>
    <cellStyle name="标题 1 2 2 2 2" xfId="3183"/>
    <cellStyle name="标题 1 2 2 3" xfId="3184"/>
    <cellStyle name="标题 1 2 3" xfId="3186"/>
    <cellStyle name="标题 1 2 3 2" xfId="3187"/>
    <cellStyle name="标题 1 2 3 2 2" xfId="2750"/>
    <cellStyle name="标题 1 2 3 3" xfId="3188"/>
    <cellStyle name="标题 1 2 3 4" xfId="3190"/>
    <cellStyle name="标题 1 2 4" xfId="1001"/>
    <cellStyle name="标题 1 2 4 2" xfId="3193"/>
    <cellStyle name="标题 1 2 5" xfId="2904"/>
    <cellStyle name="标题 1 2_2015财政决算公开" xfId="2931"/>
    <cellStyle name="标题 1 3" xfId="1743"/>
    <cellStyle name="标题 1 3 2" xfId="596"/>
    <cellStyle name="标题 1 3 2 2" xfId="3194"/>
    <cellStyle name="标题 1 3 2 2 2" xfId="3196"/>
    <cellStyle name="标题 1 3 2 3" xfId="3197"/>
    <cellStyle name="标题 1 3 3" xfId="3199"/>
    <cellStyle name="标题 1 3 3 2" xfId="3200"/>
    <cellStyle name="标题 1 3 4" xfId="1004"/>
    <cellStyle name="标题 1 4" xfId="3201"/>
    <cellStyle name="标题 1 4 2" xfId="3203"/>
    <cellStyle name="标题 1 4 2 2" xfId="2025"/>
    <cellStyle name="标题 1 4 3" xfId="3205"/>
    <cellStyle name="标题 1 5" xfId="3207"/>
    <cellStyle name="标题 1 5 2" xfId="45"/>
    <cellStyle name="标题 1 5 2 2" xfId="2055"/>
    <cellStyle name="标题 1 5 3" xfId="3208"/>
    <cellStyle name="标题 1 6" xfId="3210"/>
    <cellStyle name="标题 1 6 2" xfId="3212"/>
    <cellStyle name="标题 1 7" xfId="3213"/>
    <cellStyle name="标题 1 8" xfId="890"/>
    <cellStyle name="标题 10" xfId="3214"/>
    <cellStyle name="标题 2 2" xfId="3215"/>
    <cellStyle name="标题 2 2 2" xfId="743"/>
    <cellStyle name="标题 2 2 2 2" xfId="3216"/>
    <cellStyle name="标题 2 2 2 2 2" xfId="3217"/>
    <cellStyle name="标题 2 2 2 3" xfId="3219"/>
    <cellStyle name="标题 2 2 3" xfId="3220"/>
    <cellStyle name="标题 2 2 3 2" xfId="3221"/>
    <cellStyle name="标题 2 2 3 2 2" xfId="2588"/>
    <cellStyle name="标题 2 2 3 3" xfId="3223"/>
    <cellStyle name="标题 2 2 3 4" xfId="3225"/>
    <cellStyle name="标题 2 2 4" xfId="1292"/>
    <cellStyle name="标题 2 2 4 2" xfId="1294"/>
    <cellStyle name="标题 2 2 5" xfId="1298"/>
    <cellStyle name="标题 2 2_2015财政决算公开" xfId="1876"/>
    <cellStyle name="标题 2 3" xfId="3228"/>
    <cellStyle name="标题 2 3 2" xfId="758"/>
    <cellStyle name="标题 2 3 2 2" xfId="3229"/>
    <cellStyle name="标题 2 3 2 2 2" xfId="3231"/>
    <cellStyle name="标题 2 3 2 3" xfId="3232"/>
    <cellStyle name="标题 2 3 3" xfId="3233"/>
    <cellStyle name="标题 2 3 3 2" xfId="3234"/>
    <cellStyle name="标题 2 3 4" xfId="3235"/>
    <cellStyle name="标题 2 4" xfId="3236"/>
    <cellStyle name="标题 2 4 2" xfId="3237"/>
    <cellStyle name="标题 2 4 2 2" xfId="2122"/>
    <cellStyle name="标题 2 4 3" xfId="3141"/>
    <cellStyle name="标题 2 5" xfId="3239"/>
    <cellStyle name="标题 2 5 2" xfId="786"/>
    <cellStyle name="标题 2 5 2 2" xfId="2171"/>
    <cellStyle name="标题 2 5 3" xfId="3147"/>
    <cellStyle name="标题 2 6" xfId="3240"/>
    <cellStyle name="标题 2 6 2" xfId="3242"/>
    <cellStyle name="标题 2 7" xfId="3243"/>
    <cellStyle name="标题 2 8" xfId="1401"/>
    <cellStyle name="标题 3 2" xfId="3244"/>
    <cellStyle name="标题 3 2 2" xfId="3245"/>
    <cellStyle name="标题 3 2 2 2" xfId="3247"/>
    <cellStyle name="标题 3 2 2 2 2" xfId="1035"/>
    <cellStyle name="标题 3 2 2 3" xfId="3252"/>
    <cellStyle name="标题 3 2 3" xfId="3257"/>
    <cellStyle name="标题 3 2 3 2" xfId="1650"/>
    <cellStyle name="标题 3 2 3 2 2" xfId="1242"/>
    <cellStyle name="标题 3 2 3 3" xfId="3259"/>
    <cellStyle name="标题 3 2 3 4" xfId="3261"/>
    <cellStyle name="标题 3 2 4" xfId="3262"/>
    <cellStyle name="标题 3 2 4 2" xfId="3264"/>
    <cellStyle name="标题 3 2 5" xfId="3266"/>
    <cellStyle name="标题 3 2_2015财政决算公开" xfId="3026"/>
    <cellStyle name="标题 3 3" xfId="3268"/>
    <cellStyle name="标题 3 3 2" xfId="3269"/>
    <cellStyle name="标题 3 3 2 2" xfId="2634"/>
    <cellStyle name="标题 3 3 2 2 2" xfId="2637"/>
    <cellStyle name="标题 3 3 2 3" xfId="2639"/>
    <cellStyle name="标题 3 3 3" xfId="3270"/>
    <cellStyle name="标题 3 3 3 2" xfId="2710"/>
    <cellStyle name="标题 3 3 4" xfId="3271"/>
    <cellStyle name="标题 3 4" xfId="3272"/>
    <cellStyle name="标题 3 4 2" xfId="3273"/>
    <cellStyle name="标题 3 4 2 2" xfId="2229"/>
    <cellStyle name="标题 3 4 3" xfId="3155"/>
    <cellStyle name="标题 3 5" xfId="3274"/>
    <cellStyle name="标题 3 5 2" xfId="3275"/>
    <cellStyle name="标题 3 5 2 2" xfId="2271"/>
    <cellStyle name="标题 3 5 3" xfId="3276"/>
    <cellStyle name="标题 3 6" xfId="3278"/>
    <cellStyle name="标题 3 6 2" xfId="3280"/>
    <cellStyle name="标题 3 7" xfId="3281"/>
    <cellStyle name="标题 3 8" xfId="3282"/>
    <cellStyle name="标题 4 2" xfId="288"/>
    <cellStyle name="标题 4 2 2" xfId="3283"/>
    <cellStyle name="标题 4 2 2 2" xfId="3284"/>
    <cellStyle name="标题 4 2 2 2 2" xfId="3285"/>
    <cellStyle name="标题 4 2 2 3" xfId="3286"/>
    <cellStyle name="标题 4 2 3" xfId="3287"/>
    <cellStyle name="标题 4 2 3 2" xfId="3288"/>
    <cellStyle name="标题 4 2 3 2 2" xfId="3289"/>
    <cellStyle name="标题 4 2 3 3" xfId="3290"/>
    <cellStyle name="标题 4 2 3 4" xfId="1912"/>
    <cellStyle name="标题 4 2 4" xfId="3291"/>
    <cellStyle name="标题 4 2 4 2" xfId="3292"/>
    <cellStyle name="标题 4 2 5" xfId="3293"/>
    <cellStyle name="标题 4 2_2015财政决算公开" xfId="3294"/>
    <cellStyle name="标题 4 3" xfId="3295"/>
    <cellStyle name="标题 4 3 2" xfId="3296"/>
    <cellStyle name="标题 4 3 2 2" xfId="3297"/>
    <cellStyle name="标题 4 3 2 2 2" xfId="3299"/>
    <cellStyle name="标题 4 3 2 3" xfId="3301"/>
    <cellStyle name="标题 4 3 3" xfId="3302"/>
    <cellStyle name="标题 4 3 3 2" xfId="3303"/>
    <cellStyle name="标题 4 3 4" xfId="3304"/>
    <cellStyle name="标题 4 4" xfId="1169"/>
    <cellStyle name="标题 4 4 2" xfId="1171"/>
    <cellStyle name="标题 4 4 2 2" xfId="1174"/>
    <cellStyle name="标题 4 4 3" xfId="1176"/>
    <cellStyle name="标题 4 5" xfId="1190"/>
    <cellStyle name="标题 4 5 2" xfId="1192"/>
    <cellStyle name="标题 4 5 2 2" xfId="1195"/>
    <cellStyle name="标题 4 5 3" xfId="1197"/>
    <cellStyle name="标题 4 6" xfId="1202"/>
    <cellStyle name="标题 4 6 2" xfId="1205"/>
    <cellStyle name="标题 4 7" xfId="1218"/>
    <cellStyle name="标题 4 8" xfId="1221"/>
    <cellStyle name="标题 5" xfId="508"/>
    <cellStyle name="标题 5 2" xfId="320"/>
    <cellStyle name="标题 5 2 2" xfId="3306"/>
    <cellStyle name="标题 5 2 2 2" xfId="3307"/>
    <cellStyle name="标题 5 2 2 2 2" xfId="3309"/>
    <cellStyle name="标题 5 2 2 2 2 2" xfId="1703"/>
    <cellStyle name="标题 5 2 2 2 3" xfId="3311"/>
    <cellStyle name="标题 5 2 2 2_2015财政决算公开" xfId="3313"/>
    <cellStyle name="标题 5 2 2 3" xfId="3095"/>
    <cellStyle name="标题 5 2 2 3 2" xfId="3099"/>
    <cellStyle name="标题 5 2 2 4" xfId="3113"/>
    <cellStyle name="标题 5 2 2 5" xfId="3121"/>
    <cellStyle name="标题 5 2 2_2015财政决算公开" xfId="3314"/>
    <cellStyle name="标题 5 2 3" xfId="3316"/>
    <cellStyle name="标题 5 2 3 2" xfId="3317"/>
    <cellStyle name="标题 5 2 3 2 2" xfId="3319"/>
    <cellStyle name="标题 5 2 3 3" xfId="3135"/>
    <cellStyle name="标题 5 2 3 4" xfId="3150"/>
    <cellStyle name="标题 5 2 3_2015财政决算公开" xfId="3016"/>
    <cellStyle name="标题 5 2 4" xfId="3321"/>
    <cellStyle name="标题 5 2 4 2" xfId="2037"/>
    <cellStyle name="标题 5 2 5" xfId="3322"/>
    <cellStyle name="标题 5 2 6" xfId="3323"/>
    <cellStyle name="标题 5 2_2015财政决算公开" xfId="2576"/>
    <cellStyle name="标题 5 3" xfId="3324"/>
    <cellStyle name="标题 5 3 2" xfId="95"/>
    <cellStyle name="标题 5 3 2 2" xfId="1625"/>
    <cellStyle name="标题 5 3 2 2 2" xfId="1629"/>
    <cellStyle name="标题 5 3 2 3" xfId="1664"/>
    <cellStyle name="标题 5 3 2_2015财政决算公开" xfId="129"/>
    <cellStyle name="标题 5 3 3" xfId="74"/>
    <cellStyle name="标题 5 3 3 2" xfId="1725"/>
    <cellStyle name="标题 5 3 4" xfId="64"/>
    <cellStyle name="标题 5 3 5" xfId="3325"/>
    <cellStyle name="标题 5 3_2015财政决算公开" xfId="3326"/>
    <cellStyle name="标题 5 4" xfId="1231"/>
    <cellStyle name="标题 5 4 2" xfId="1233"/>
    <cellStyle name="标题 5 4 2 2" xfId="2412"/>
    <cellStyle name="标题 5 4 3" xfId="828"/>
    <cellStyle name="标题 5 5" xfId="1235"/>
    <cellStyle name="标题 5 5 2" xfId="1237"/>
    <cellStyle name="标题 5 6" xfId="1239"/>
    <cellStyle name="标题 5 7" xfId="1243"/>
    <cellStyle name="标题 5_2015财政决算公开" xfId="3328"/>
    <cellStyle name="标题 6" xfId="515"/>
    <cellStyle name="标题 6 2" xfId="3329"/>
    <cellStyle name="标题 7" xfId="3330"/>
    <cellStyle name="标题 7 2" xfId="3331"/>
    <cellStyle name="标题 8" xfId="2804"/>
    <cellStyle name="标题 9" xfId="3332"/>
    <cellStyle name="表标题" xfId="3333"/>
    <cellStyle name="表标题 2" xfId="3335"/>
    <cellStyle name="表标题 2 2" xfId="3336"/>
    <cellStyle name="表标题 2 2 2" xfId="500"/>
    <cellStyle name="表标题 2 2 2 2" xfId="3337"/>
    <cellStyle name="表标题 2 2 3" xfId="3338"/>
    <cellStyle name="表标题 2 3" xfId="3339"/>
    <cellStyle name="表标题 2 3 2" xfId="522"/>
    <cellStyle name="表标题 2 4" xfId="3340"/>
    <cellStyle name="表标题 3" xfId="3027"/>
    <cellStyle name="表标题 3 2" xfId="3341"/>
    <cellStyle name="表标题 3 2 2" xfId="625"/>
    <cellStyle name="表标题 3 3" xfId="3342"/>
    <cellStyle name="表标题 4" xfId="3343"/>
    <cellStyle name="表标题 4 2" xfId="3344"/>
    <cellStyle name="表标题 5" xfId="1801"/>
    <cellStyle name="差 2" xfId="3345"/>
    <cellStyle name="差 2 2" xfId="3347"/>
    <cellStyle name="差 2 2 2" xfId="727"/>
    <cellStyle name="差 2 2 2 2" xfId="730"/>
    <cellStyle name="差 2 2 2 2 2" xfId="733"/>
    <cellStyle name="差 2 2 2 3" xfId="735"/>
    <cellStyle name="差 2 2 3" xfId="749"/>
    <cellStyle name="差 2 2 3 2" xfId="751"/>
    <cellStyle name="差 2 2 4" xfId="764"/>
    <cellStyle name="差 2 3" xfId="1994"/>
    <cellStyle name="差 2 3 2" xfId="73"/>
    <cellStyle name="差 2 3 2 2" xfId="652"/>
    <cellStyle name="差 2 3 3" xfId="681"/>
    <cellStyle name="差 2 4" xfId="3349"/>
    <cellStyle name="差 2 4 2" xfId="3052"/>
    <cellStyle name="差 2 5" xfId="3350"/>
    <cellStyle name="差 2_2015财政决算公开" xfId="3351"/>
    <cellStyle name="差 3" xfId="3352"/>
    <cellStyle name="差 3 2" xfId="1542"/>
    <cellStyle name="差 3 2 2" xfId="1118"/>
    <cellStyle name="差 3 2 2 2" xfId="1120"/>
    <cellStyle name="差 3 2 2 2 2" xfId="1122"/>
    <cellStyle name="差 3 2 2 3" xfId="1124"/>
    <cellStyle name="差 3 2 3" xfId="842"/>
    <cellStyle name="差 3 2 3 2" xfId="426"/>
    <cellStyle name="差 3 2 4" xfId="847"/>
    <cellStyle name="差 3 3" xfId="3354"/>
    <cellStyle name="差 3 3 2" xfId="1137"/>
    <cellStyle name="差 3 3 2 2" xfId="1579"/>
    <cellStyle name="差 3 3 3" xfId="883"/>
    <cellStyle name="差 3 4" xfId="3355"/>
    <cellStyle name="差 3 4 2" xfId="1152"/>
    <cellStyle name="差 3 5" xfId="3356"/>
    <cellStyle name="差 4" xfId="328"/>
    <cellStyle name="差 4 2" xfId="3357"/>
    <cellStyle name="差 4 2 2" xfId="1252"/>
    <cellStyle name="差 4 2 2 2" xfId="1255"/>
    <cellStyle name="差 4 2 3" xfId="918"/>
    <cellStyle name="差 4 3" xfId="3358"/>
    <cellStyle name="差 4 3 2" xfId="1262"/>
    <cellStyle name="差 4 4" xfId="3359"/>
    <cellStyle name="差 5" xfId="3360"/>
    <cellStyle name="差 5 2" xfId="3361"/>
    <cellStyle name="差 5 2 2" xfId="3362"/>
    <cellStyle name="差 5 2 2 2" xfId="3363"/>
    <cellStyle name="差 5 2 3" xfId="429"/>
    <cellStyle name="差 5 3" xfId="3364"/>
    <cellStyle name="差 5 3 2" xfId="3365"/>
    <cellStyle name="差 5 4" xfId="3366"/>
    <cellStyle name="差 6" xfId="3367"/>
    <cellStyle name="差 6 2" xfId="3368"/>
    <cellStyle name="差 6 2 2" xfId="3369"/>
    <cellStyle name="差 6 3" xfId="3370"/>
    <cellStyle name="差 7" xfId="2643"/>
    <cellStyle name="差 7 2" xfId="2645"/>
    <cellStyle name="差 8" xfId="2648"/>
    <cellStyle name="差_5.中央部门决算（草案)-1" xfId="3218"/>
    <cellStyle name="差_F00DC810C49E00C2E0430A3413167AE0" xfId="72"/>
    <cellStyle name="差_出版署2010年度中央部门决算草案" xfId="3371"/>
    <cellStyle name="差_全国友协2010年度中央部门决算（草案）" xfId="2823"/>
    <cellStyle name="差_司法部2010年度中央部门决算（草案）报" xfId="3372"/>
    <cellStyle name="常规" xfId="0" builtinId="0"/>
    <cellStyle name="常规 10" xfId="2225"/>
    <cellStyle name="常规 10 2" xfId="3373"/>
    <cellStyle name="常规 10 2 2" xfId="3374"/>
    <cellStyle name="常规 10 2 2 2" xfId="2582"/>
    <cellStyle name="常规 10 2 2 2 2" xfId="2461"/>
    <cellStyle name="常规 10 2 2 3" xfId="3375"/>
    <cellStyle name="常规 10 2 2_2015财政决算公开" xfId="3376"/>
    <cellStyle name="常规 10 2 3" xfId="1534"/>
    <cellStyle name="常规 10 2 3 2" xfId="3377"/>
    <cellStyle name="常规 10 2 4" xfId="3379"/>
    <cellStyle name="常规 10 2_2015财政决算公开" xfId="1963"/>
    <cellStyle name="常规 10 3" xfId="871"/>
    <cellStyle name="常规 10 3 2" xfId="1657"/>
    <cellStyle name="常规 10 3 2 2" xfId="3380"/>
    <cellStyle name="常规 10 3 3" xfId="3381"/>
    <cellStyle name="常规 10 3_2015财政决算公开" xfId="3029"/>
    <cellStyle name="常规 10 4" xfId="3382"/>
    <cellStyle name="常规 10 4 2" xfId="3384"/>
    <cellStyle name="常规 10 5" xfId="3386"/>
    <cellStyle name="常规 10 6" xfId="3389"/>
    <cellStyle name="常规 10_2015财政决算公开" xfId="3392"/>
    <cellStyle name="常规 11" xfId="3394"/>
    <cellStyle name="常规 11 2" xfId="450"/>
    <cellStyle name="常规 11 2 2" xfId="453"/>
    <cellStyle name="常规 11 2 2 2" xfId="455"/>
    <cellStyle name="常规 11 2 2 2 2" xfId="3395"/>
    <cellStyle name="常规 11 2 2 3" xfId="3396"/>
    <cellStyle name="常规 11 2 3" xfId="459"/>
    <cellStyle name="常规 11 2 3 2" xfId="461"/>
    <cellStyle name="常规 11 2 4" xfId="463"/>
    <cellStyle name="常规 11 2 5" xfId="471"/>
    <cellStyle name="常规 11 3" xfId="478"/>
    <cellStyle name="常规 11 3 2" xfId="482"/>
    <cellStyle name="常规 11 3 2 2" xfId="486"/>
    <cellStyle name="常规 11 3 3" xfId="492"/>
    <cellStyle name="常规 11 3 4" xfId="501"/>
    <cellStyle name="常规 11 4" xfId="504"/>
    <cellStyle name="常规 11 4 2" xfId="509"/>
    <cellStyle name="常规 11 5" xfId="133"/>
    <cellStyle name="常规 11 6" xfId="535"/>
    <cellStyle name="常规 11_报 预算   行政政法处(1)" xfId="3398"/>
    <cellStyle name="常规 12" xfId="3399"/>
    <cellStyle name="常规 12 2" xfId="598"/>
    <cellStyle name="常规 12 2 2" xfId="31"/>
    <cellStyle name="常规 12 2 2 2" xfId="603"/>
    <cellStyle name="常规 12 2 2 2 2" xfId="2981"/>
    <cellStyle name="常规 12 2 2 2 2 2" xfId="3401"/>
    <cellStyle name="常规 12 2 2 2 3" xfId="1056"/>
    <cellStyle name="常规 12 2 2 2_2015财政决算公开" xfId="3402"/>
    <cellStyle name="常规 12 2 2 3" xfId="3406"/>
    <cellStyle name="常规 12 2 2 3 2" xfId="3407"/>
    <cellStyle name="常规 12 2 2 4" xfId="3408"/>
    <cellStyle name="常规 12 2 2 5" xfId="3409"/>
    <cellStyle name="常规 12 2 2_2015财政决算公开" xfId="2308"/>
    <cellStyle name="常规 12 2 3" xfId="21"/>
    <cellStyle name="常规 12 2 3 2" xfId="606"/>
    <cellStyle name="常规 12 2 3 2 2" xfId="1514"/>
    <cellStyle name="常规 12 2 3 3" xfId="3410"/>
    <cellStyle name="常规 12 2 3_2015财政决算公开" xfId="3411"/>
    <cellStyle name="常规 12 2 4" xfId="51"/>
    <cellStyle name="常规 12 2 4 2" xfId="3412"/>
    <cellStyle name="常规 12 2 5" xfId="3204"/>
    <cellStyle name="常规 12 2_2015财政决算公开" xfId="611"/>
    <cellStyle name="常规 12 3" xfId="613"/>
    <cellStyle name="常规 12 3 2" xfId="616"/>
    <cellStyle name="常规 12 3 2 2" xfId="618"/>
    <cellStyle name="常规 12 3 3" xfId="620"/>
    <cellStyle name="常规 12 3_2015财政决算公开" xfId="257"/>
    <cellStyle name="常规 12 4" xfId="631"/>
    <cellStyle name="常规 12 4 2" xfId="635"/>
    <cellStyle name="常规 12 4 2 2" xfId="3413"/>
    <cellStyle name="常规 12 4 3" xfId="3414"/>
    <cellStyle name="常规 12 4_2015财政决算公开" xfId="3415"/>
    <cellStyle name="常规 12 5" xfId="640"/>
    <cellStyle name="常规 12 5 2" xfId="644"/>
    <cellStyle name="常规 12 6" xfId="647"/>
    <cellStyle name="常规 12 7" xfId="3417"/>
    <cellStyle name="常规 12_2015财政决算公开" xfId="3419"/>
    <cellStyle name="常规 13" xfId="3420"/>
    <cellStyle name="常规 13 2" xfId="765"/>
    <cellStyle name="常规 13 2 2" xfId="768"/>
    <cellStyle name="常规 13 2 2 2" xfId="110"/>
    <cellStyle name="常规 13 2 2 2 2" xfId="1327"/>
    <cellStyle name="常规 13 2 2 3" xfId="3422"/>
    <cellStyle name="常规 13 2 2_2015财政决算公开" xfId="3425"/>
    <cellStyle name="常规 13 2 3" xfId="771"/>
    <cellStyle name="常规 13 2 3 2" xfId="47"/>
    <cellStyle name="常规 13 2 4" xfId="473"/>
    <cellStyle name="常规 13 2 5" xfId="3238"/>
    <cellStyle name="常规 13 2_2015财政决算公开" xfId="628"/>
    <cellStyle name="常规 13 3" xfId="773"/>
    <cellStyle name="常规 13 3 2" xfId="775"/>
    <cellStyle name="常规 13 3 2 2" xfId="778"/>
    <cellStyle name="常规 13 3 3" xfId="783"/>
    <cellStyle name="常规 13 3_2015财政决算公开" xfId="798"/>
    <cellStyle name="常规 13 4" xfId="800"/>
    <cellStyle name="常规 13 4 2" xfId="255"/>
    <cellStyle name="常规 13 5" xfId="62"/>
    <cellStyle name="常规 13_2015财政决算公开" xfId="2727"/>
    <cellStyle name="常规 14" xfId="269"/>
    <cellStyle name="常规 14 2" xfId="3426"/>
    <cellStyle name="常规 14 2 2" xfId="3427"/>
    <cellStyle name="常规 14 3" xfId="3428"/>
    <cellStyle name="常规 14 3 2" xfId="3429"/>
    <cellStyle name="常规 14 4" xfId="3430"/>
    <cellStyle name="常规 14 4 2" xfId="3432"/>
    <cellStyle name="常规 14 5" xfId="2854"/>
    <cellStyle name="常规 14 6" xfId="2857"/>
    <cellStyle name="常规 14 7" xfId="1828"/>
    <cellStyle name="常规 14_2015财政决算公开" xfId="3433"/>
    <cellStyle name="常规 15" xfId="2774"/>
    <cellStyle name="常规 15 2" xfId="2778"/>
    <cellStyle name="常规 15 2 2" xfId="2781"/>
    <cellStyle name="常规 15 3" xfId="2786"/>
    <cellStyle name="常规 15 3 2" xfId="2790"/>
    <cellStyle name="常规 15 4" xfId="2792"/>
    <cellStyle name="常规 15 4 2" xfId="6"/>
    <cellStyle name="常规 15 5" xfId="2860"/>
    <cellStyle name="常规 15_2015财政决算公开" xfId="3434"/>
    <cellStyle name="常规 16" xfId="2795"/>
    <cellStyle name="常规 16 2" xfId="2800"/>
    <cellStyle name="常规 16 2 2" xfId="2805"/>
    <cellStyle name="常规 16 3" xfId="2809"/>
    <cellStyle name="常规 16_2015财政决算公开" xfId="3436"/>
    <cellStyle name="常规 17" xfId="2685"/>
    <cellStyle name="常规 17 2" xfId="2814"/>
    <cellStyle name="常规 17 2 2" xfId="3437"/>
    <cellStyle name="常规 17 3" xfId="779"/>
    <cellStyle name="常规 17_2015财政决算公开" xfId="1037"/>
    <cellStyle name="常规 18" xfId="487"/>
    <cellStyle name="常规 18 2" xfId="3131"/>
    <cellStyle name="常规 18 2 2" xfId="2358"/>
    <cellStyle name="常规 18 3" xfId="789"/>
    <cellStyle name="常规 18_2015财政决算公开" xfId="2013"/>
    <cellStyle name="常规 19" xfId="3439"/>
    <cellStyle name="常规 19 2" xfId="3441"/>
    <cellStyle name="常规 19 2 2" xfId="3443"/>
    <cellStyle name="常规 19 3" xfId="795"/>
    <cellStyle name="常规 19_2015财政决算公开" xfId="3445"/>
    <cellStyle name="常规 2" xfId="3446"/>
    <cellStyle name="常规 2 10" xfId="3447"/>
    <cellStyle name="常规 2 11" xfId="3450"/>
    <cellStyle name="常规 2 2" xfId="2998"/>
    <cellStyle name="常规 2 2 10" xfId="3452"/>
    <cellStyle name="常规 2 2 11" xfId="2986"/>
    <cellStyle name="常规 2 2 2" xfId="3454"/>
    <cellStyle name="常规 2 2 2 10" xfId="3456"/>
    <cellStyle name="常规 2 2 2 2" xfId="3457"/>
    <cellStyle name="常规 2 2 2 2 2" xfId="1362"/>
    <cellStyle name="常规 2 2 2 2 2 2" xfId="2150"/>
    <cellStyle name="常规 2 2 2 2 2 2 2" xfId="3459"/>
    <cellStyle name="常规 2 2 2 2 2 3" xfId="3460"/>
    <cellStyle name="常规 2 2 2 2 2 3 2" xfId="3461"/>
    <cellStyle name="常规 2 2 2 2 2 4" xfId="2332"/>
    <cellStyle name="常规 2 2 2 2 2 4 2" xfId="3463"/>
    <cellStyle name="常规 2 2 2 2 2 5" xfId="3464"/>
    <cellStyle name="常规 2 2 2 2 2_2015财政决算公开" xfId="3465"/>
    <cellStyle name="常规 2 2 2 2 3" xfId="3466"/>
    <cellStyle name="常规 2 2 2 2 3 2" xfId="3467"/>
    <cellStyle name="常规 2 2 2 2 3 2 2" xfId="3423"/>
    <cellStyle name="常规 2 2 2 2 3 3" xfId="3469"/>
    <cellStyle name="常规 2 2 2 2 3 3 2" xfId="3470"/>
    <cellStyle name="常规 2 2 2 2 3 4" xfId="3471"/>
    <cellStyle name="常规 2 2 2 2 3_2015财政决算公开" xfId="174"/>
    <cellStyle name="常规 2 2 2 2 4" xfId="2650"/>
    <cellStyle name="常规 2 2 2 2 4 2" xfId="3472"/>
    <cellStyle name="常规 2 2 2 2 4 2 2" xfId="3473"/>
    <cellStyle name="常规 2 2 2 2 4 3" xfId="952"/>
    <cellStyle name="常规 2 2 2 2 4 3 2" xfId="3474"/>
    <cellStyle name="常规 2 2 2 2 4 4" xfId="3475"/>
    <cellStyle name="常规 2 2 2 2 4 4 2" xfId="3476"/>
    <cellStyle name="常规 2 2 2 2 4 5" xfId="3477"/>
    <cellStyle name="常规 2 2 2 2 4_2015财政决算公开" xfId="2556"/>
    <cellStyle name="常规 2 2 2 2 5" xfId="244"/>
    <cellStyle name="常规 2 2 2 2 5 2" xfId="1409"/>
    <cellStyle name="常规 2 2 2 2 6" xfId="3478"/>
    <cellStyle name="常规 2 2 2 2 6 2" xfId="1423"/>
    <cellStyle name="常规 2 2 2 2 7" xfId="3479"/>
    <cellStyle name="常规 2 2 2 2 8" xfId="3480"/>
    <cellStyle name="常规 2 2 2 2_2015财政决算公开" xfId="520"/>
    <cellStyle name="常规 2 2 2 3" xfId="3481"/>
    <cellStyle name="常规 2 2 2 3 2" xfId="3482"/>
    <cellStyle name="常规 2 2 2 3 2 2" xfId="3483"/>
    <cellStyle name="常规 2 2 2 3 3" xfId="3484"/>
    <cellStyle name="常规 2 2 2 3 3 2" xfId="3485"/>
    <cellStyle name="常规 2 2 2 3 4" xfId="3486"/>
    <cellStyle name="常规 2 2 2 3 4 2" xfId="1308"/>
    <cellStyle name="常规 2 2 2 3 5" xfId="594"/>
    <cellStyle name="常规 2 2 2 3_2015财政决算公开" xfId="3488"/>
    <cellStyle name="常规 2 2 2 4" xfId="75"/>
    <cellStyle name="常规 2 2 2 4 2" xfId="2235"/>
    <cellStyle name="常规 2 2 2 4 2 2" xfId="2237"/>
    <cellStyle name="常规 2 2 2 4 3" xfId="2240"/>
    <cellStyle name="常规 2 2 2 4 3 2" xfId="1070"/>
    <cellStyle name="常规 2 2 2 4 4" xfId="3489"/>
    <cellStyle name="常规 2 2 2 4 4 2" xfId="3491"/>
    <cellStyle name="常规 2 2 2 4 5" xfId="3195"/>
    <cellStyle name="常规 2 2 2 4_2015财政决算公开" xfId="2243"/>
    <cellStyle name="常规 2 2 2 5" xfId="65"/>
    <cellStyle name="常规 2 2 2 5 2" xfId="2245"/>
    <cellStyle name="常规 2 2 2 5 2 2" xfId="3493"/>
    <cellStyle name="常规 2 2 2 5 3" xfId="3494"/>
    <cellStyle name="常规 2 2 2 5 3 2" xfId="3"/>
    <cellStyle name="常规 2 2 2 5 4" xfId="3496"/>
    <cellStyle name="常规 2 2 2 5_2015财政决算公开" xfId="756"/>
    <cellStyle name="常规 2 2 2 6" xfId="87"/>
    <cellStyle name="常规 2 2 2 6 2" xfId="3497"/>
    <cellStyle name="常规 2 2 2 6 2 2" xfId="3498"/>
    <cellStyle name="常规 2 2 2 6 3" xfId="3448"/>
    <cellStyle name="常规 2 2 2 6 3 2" xfId="3499"/>
    <cellStyle name="常规 2 2 2 6 4" xfId="3451"/>
    <cellStyle name="常规 2 2 2 6 4 2" xfId="3500"/>
    <cellStyle name="常规 2 2 2 6 5" xfId="3502"/>
    <cellStyle name="常规 2 2 2 6_2015财政决算公开" xfId="3503"/>
    <cellStyle name="常规 2 2 2 7" xfId="92"/>
    <cellStyle name="常规 2 2 2 7 2" xfId="3505"/>
    <cellStyle name="常规 2 2 2 8" xfId="99"/>
    <cellStyle name="常规 2 2 2 8 2" xfId="1114"/>
    <cellStyle name="常规 2 2 2 9" xfId="115"/>
    <cellStyle name="常规 2 2 2_2015财政决算公开" xfId="2141"/>
    <cellStyle name="常规 2 2 3" xfId="3507"/>
    <cellStyle name="常规 2 2 3 2" xfId="3510"/>
    <cellStyle name="常规 2 2 3 2 2" xfId="3511"/>
    <cellStyle name="常规 2 2 3 2 2 2" xfId="2255"/>
    <cellStyle name="常规 2 2 3 2 3" xfId="3512"/>
    <cellStyle name="常规 2 2 3 2 3 2" xfId="3513"/>
    <cellStyle name="常规 2 2 3 2 4" xfId="2665"/>
    <cellStyle name="常规 2 2 3 2 4 2" xfId="3514"/>
    <cellStyle name="常规 2 2 3 2 5" xfId="607"/>
    <cellStyle name="常规 2 2 3 3" xfId="3515"/>
    <cellStyle name="常规 2 2 3 3 2" xfId="3516"/>
    <cellStyle name="常规 2 2 3 3 2 2" xfId="3517"/>
    <cellStyle name="常规 2 2 3 3 3" xfId="3519"/>
    <cellStyle name="常规 2 2 3 3 3 2" xfId="3520"/>
    <cellStyle name="常规 2 2 3 3 4" xfId="3522"/>
    <cellStyle name="常规 2 2 3 4" xfId="2249"/>
    <cellStyle name="常规 2 2 3 4 2" xfId="2251"/>
    <cellStyle name="常规 2 2 3 4 2 2" xfId="3508"/>
    <cellStyle name="常规 2 2 3 4 3" xfId="3524"/>
    <cellStyle name="常规 2 2 3 4 3 2" xfId="3525"/>
    <cellStyle name="常规 2 2 3 4 4" xfId="2014"/>
    <cellStyle name="常规 2 2 3 4 4 2" xfId="2017"/>
    <cellStyle name="常规 2 2 3 4 5" xfId="2026"/>
    <cellStyle name="常规 2 2 3 5" xfId="2253"/>
    <cellStyle name="常规 2 2 3 5 2" xfId="3528"/>
    <cellStyle name="常规 2 2 3 6" xfId="2256"/>
    <cellStyle name="常规 2 2 3 6 2" xfId="3529"/>
    <cellStyle name="常规 2 2 3 7" xfId="3530"/>
    <cellStyle name="常规 2 2 3 8" xfId="2977"/>
    <cellStyle name="常规 2 2 4" xfId="3531"/>
    <cellStyle name="常规 2 2 4 2" xfId="3533"/>
    <cellStyle name="常规 2 2 4 2 2" xfId="3534"/>
    <cellStyle name="常规 2 2 4 3" xfId="3535"/>
    <cellStyle name="常规 2 2 4 3 2" xfId="3536"/>
    <cellStyle name="常规 2 2 4 4" xfId="2259"/>
    <cellStyle name="常规 2 2 4 4 2" xfId="3537"/>
    <cellStyle name="常规 2 2 4 5" xfId="3538"/>
    <cellStyle name="常规 2 2 5" xfId="3539"/>
    <cellStyle name="常规 2 2 5 2" xfId="3540"/>
    <cellStyle name="常规 2 2 5 2 2" xfId="3541"/>
    <cellStyle name="常规 2 2 5 3" xfId="3542"/>
    <cellStyle name="常规 2 2 5 3 2" xfId="3543"/>
    <cellStyle name="常规 2 2 5 4" xfId="3544"/>
    <cellStyle name="常规 2 2 5 4 2" xfId="3545"/>
    <cellStyle name="常规 2 2 5 5" xfId="3546"/>
    <cellStyle name="常规 2 2 6" xfId="3067"/>
    <cellStyle name="常规 2 2 6 2" xfId="3069"/>
    <cellStyle name="常规 2 2 6 2 2" xfId="3072"/>
    <cellStyle name="常规 2 2 6 3" xfId="3077"/>
    <cellStyle name="常规 2 2 6 3 2" xfId="3080"/>
    <cellStyle name="常规 2 2 6 4" xfId="1504"/>
    <cellStyle name="常规 2 2 7" xfId="3082"/>
    <cellStyle name="常规 2 2 7 2" xfId="3084"/>
    <cellStyle name="常规 2 2 7 2 2" xfId="3087"/>
    <cellStyle name="常规 2 2 7 3" xfId="2053"/>
    <cellStyle name="常规 2 2 7 3 2" xfId="3547"/>
    <cellStyle name="常规 2 2 7 4" xfId="1518"/>
    <cellStyle name="常规 2 2 7 4 2" xfId="1521"/>
    <cellStyle name="常规 2 2 7 5" xfId="1531"/>
    <cellStyle name="常规 2 2 8" xfId="3090"/>
    <cellStyle name="常规 2 2 8 2" xfId="3092"/>
    <cellStyle name="常规 2 2 9" xfId="1814"/>
    <cellStyle name="常规 2 2 9 2" xfId="3549"/>
    <cellStyle name="常规 2 2_2015财政决算公开" xfId="3305"/>
    <cellStyle name="常规 2 3" xfId="2314"/>
    <cellStyle name="常规 2 3 10" xfId="2756"/>
    <cellStyle name="常规 2 3 11" xfId="3550"/>
    <cellStyle name="常规 2 3 2" xfId="3551"/>
    <cellStyle name="常规 2 3 2 2" xfId="3553"/>
    <cellStyle name="常规 2 3 2 2 2" xfId="3554"/>
    <cellStyle name="常规 2 3 2 2 2 2" xfId="3555"/>
    <cellStyle name="常规 2 3 2 2 3" xfId="3556"/>
    <cellStyle name="常规 2 3 2 2 3 2" xfId="3557"/>
    <cellStyle name="常规 2 3 2 2 4" xfId="2391"/>
    <cellStyle name="常规 2 3 2 2 4 2" xfId="3558"/>
    <cellStyle name="常规 2 3 2 2 5" xfId="78"/>
    <cellStyle name="常规 2 3 2 2 5 2" xfId="3435"/>
    <cellStyle name="常规 2 3 2 2 6" xfId="3462"/>
    <cellStyle name="常规 2 3 2 2 7" xfId="3559"/>
    <cellStyle name="常规 2 3 2 3" xfId="3560"/>
    <cellStyle name="常规 2 3 2 3 2" xfId="3561"/>
    <cellStyle name="常规 2 3 2 3 2 2" xfId="3562"/>
    <cellStyle name="常规 2 3 2 3 3" xfId="3416"/>
    <cellStyle name="常规 2 3 2 3 3 2" xfId="1384"/>
    <cellStyle name="常规 2 3 2 3 4" xfId="3563"/>
    <cellStyle name="常规 2 3 2 3 5" xfId="526"/>
    <cellStyle name="常规 2 3 2 4" xfId="2278"/>
    <cellStyle name="常规 2 3 2 4 2" xfId="2280"/>
    <cellStyle name="常规 2 3 2 4 2 2" xfId="3564"/>
    <cellStyle name="常规 2 3 2 4 3" xfId="3565"/>
    <cellStyle name="常规 2 3 2 4 3 2" xfId="3566"/>
    <cellStyle name="常规 2 3 2 4 4" xfId="3567"/>
    <cellStyle name="常规 2 3 2 4 4 2" xfId="3568"/>
    <cellStyle name="常规 2 3 2 4 5" xfId="3230"/>
    <cellStyle name="常规 2 3 2 5" xfId="2282"/>
    <cellStyle name="常规 2 3 2 5 2" xfId="3569"/>
    <cellStyle name="常规 2 3 2 6" xfId="3570"/>
    <cellStyle name="常规 2 3 2 6 2" xfId="3571"/>
    <cellStyle name="常规 2 3 2 7" xfId="3572"/>
    <cellStyle name="常规 2 3 2 7 2" xfId="3573"/>
    <cellStyle name="常规 2 3 2 8" xfId="3574"/>
    <cellStyle name="常规 2 3 2 9" xfId="3022"/>
    <cellStyle name="常规 2 3 3" xfId="3526"/>
    <cellStyle name="常规 2 3 3 2" xfId="1104"/>
    <cellStyle name="常规 2 3 3 2 2" xfId="3575"/>
    <cellStyle name="常规 2 3 3 3" xfId="3576"/>
    <cellStyle name="常规 2 3 3 3 2" xfId="3577"/>
    <cellStyle name="常规 2 3 3 4" xfId="2287"/>
    <cellStyle name="常规 2 3 3 4 2" xfId="3315"/>
    <cellStyle name="常规 2 3 3 5" xfId="3578"/>
    <cellStyle name="常规 2 3 3 5 2" xfId="3579"/>
    <cellStyle name="常规 2 3 3 6" xfId="3518"/>
    <cellStyle name="常规 2 3 3 7" xfId="3580"/>
    <cellStyle name="常规 2 3 4" xfId="3581"/>
    <cellStyle name="常规 2 3 4 2" xfId="3582"/>
    <cellStyle name="常规 2 3 4 2 2" xfId="3122"/>
    <cellStyle name="常规 2 3 4 3" xfId="3583"/>
    <cellStyle name="常规 2 3 4 3 2" xfId="3158"/>
    <cellStyle name="常规 2 3 4 4" xfId="3584"/>
    <cellStyle name="常规 2 3 4 4 2" xfId="3178"/>
    <cellStyle name="常规 2 3 4 5" xfId="3585"/>
    <cellStyle name="常规 2 3 4 6" xfId="3521"/>
    <cellStyle name="常规 2 3 5" xfId="3308"/>
    <cellStyle name="常规 2 3 5 2" xfId="3310"/>
    <cellStyle name="常规 2 3 5 2 2" xfId="1704"/>
    <cellStyle name="常规 2 3 5 3" xfId="3312"/>
    <cellStyle name="常规 2 3 5 3 2" xfId="1789"/>
    <cellStyle name="常规 2 3 5 4" xfId="3586"/>
    <cellStyle name="常规 2 3 6" xfId="3097"/>
    <cellStyle name="常规 2 3 6 2" xfId="3101"/>
    <cellStyle name="常规 2 3 6 2 2" xfId="3104"/>
    <cellStyle name="常规 2 3 6 3" xfId="3107"/>
    <cellStyle name="常规 2 3 6 3 2" xfId="3110"/>
    <cellStyle name="常规 2 3 6 4" xfId="1563"/>
    <cellStyle name="常规 2 3 6 4 2" xfId="1565"/>
    <cellStyle name="常规 2 3 6 5" xfId="1570"/>
    <cellStyle name="常规 2 3 7" xfId="3115"/>
    <cellStyle name="常规 2 3 7 2" xfId="3117"/>
    <cellStyle name="常规 2 3 8" xfId="3123"/>
    <cellStyle name="常规 2 3 8 2" xfId="3125"/>
    <cellStyle name="常规 2 3 9" xfId="3127"/>
    <cellStyle name="常规 2 3 9 2" xfId="3129"/>
    <cellStyle name="常规 2 4" xfId="3587"/>
    <cellStyle name="常规 2 4 10" xfId="2092"/>
    <cellStyle name="常规 2 4 10 2" xfId="3588"/>
    <cellStyle name="常规 2 4 11" xfId="3589"/>
    <cellStyle name="常规 2 4 2" xfId="3590"/>
    <cellStyle name="常规 2 4 2 2" xfId="3591"/>
    <cellStyle name="常规 2 4 2 2 2" xfId="3592"/>
    <cellStyle name="常规 2 4 2 2 2 2" xfId="3593"/>
    <cellStyle name="常规 2 4 2 2 3" xfId="3594"/>
    <cellStyle name="常规 2 4 2 2 3 2" xfId="3393"/>
    <cellStyle name="常规 2 4 2 2 4" xfId="3595"/>
    <cellStyle name="常规 2 4 2 2 4 2" xfId="1471"/>
    <cellStyle name="常规 2 4 2 2 5" xfId="135"/>
    <cellStyle name="常规 2 4 2 2 5 2" xfId="3596"/>
    <cellStyle name="常规 2 4 2 2 6" xfId="3597"/>
    <cellStyle name="常规 2 4 2 2 7" xfId="3598"/>
    <cellStyle name="常规 2 4 2 3" xfId="3599"/>
    <cellStyle name="常规 2 4 2 3 2" xfId="171"/>
    <cellStyle name="常规 2 4 2 3 2 2" xfId="3600"/>
    <cellStyle name="常规 2 4 2 3 3" xfId="2310"/>
    <cellStyle name="常规 2 4 2 3 3 2" xfId="3603"/>
    <cellStyle name="常规 2 4 2 3 4" xfId="3604"/>
    <cellStyle name="常规 2 4 2 3 5" xfId="3605"/>
    <cellStyle name="常规 2 4 2 4" xfId="2298"/>
    <cellStyle name="常规 2 4 2 4 2" xfId="2611"/>
    <cellStyle name="常规 2 4 2 4 2 2" xfId="2613"/>
    <cellStyle name="常规 2 4 2 4 3" xfId="2620"/>
    <cellStyle name="常规 2 4 2 4 3 2" xfId="2622"/>
    <cellStyle name="常规 2 4 2 4 4" xfId="2629"/>
    <cellStyle name="常规 2 4 2 4 4 2" xfId="2631"/>
    <cellStyle name="常规 2 4 2 4 5" xfId="2635"/>
    <cellStyle name="常规 2 4 2 5" xfId="1968"/>
    <cellStyle name="常规 2 4 2 5 2" xfId="2689"/>
    <cellStyle name="常规 2 4 2 6" xfId="3606"/>
    <cellStyle name="常规 2 4 2 6 2" xfId="1382"/>
    <cellStyle name="常规 2 4 2 7" xfId="3607"/>
    <cellStyle name="常规 2 4 2 7 2" xfId="2818"/>
    <cellStyle name="常规 2 4 2 8" xfId="687"/>
    <cellStyle name="常规 2 4 2 9" xfId="3059"/>
    <cellStyle name="常规 2 4 3" xfId="2018"/>
    <cellStyle name="常规 2 4 3 2" xfId="2020"/>
    <cellStyle name="常规 2 4 3 2 2" xfId="3608"/>
    <cellStyle name="常规 2 4 3 3" xfId="3609"/>
    <cellStyle name="常规 2 4 3 3 2" xfId="3610"/>
    <cellStyle name="常规 2 4 3 4" xfId="2134"/>
    <cellStyle name="常规 2 4 3 4 2" xfId="3611"/>
    <cellStyle name="常规 2 4 3 5" xfId="3455"/>
    <cellStyle name="常规 2 4 3 5 2" xfId="3458"/>
    <cellStyle name="常规 2 4 3 6" xfId="3509"/>
    <cellStyle name="常规 2 4 3 7" xfId="3532"/>
    <cellStyle name="常规 2 4 4" xfId="2022"/>
    <cellStyle name="常规 2 4 4 2" xfId="3612"/>
    <cellStyle name="常规 2 4 4 2 2" xfId="3613"/>
    <cellStyle name="常规 2 4 4 3" xfId="3614"/>
    <cellStyle name="常规 2 4 4 3 2" xfId="3615"/>
    <cellStyle name="常规 2 4 4 4" xfId="3616"/>
    <cellStyle name="常规 2 4 4 4 2" xfId="3617"/>
    <cellStyle name="常规 2 4 4 5" xfId="3552"/>
    <cellStyle name="常规 2 4 4 6" xfId="3527"/>
    <cellStyle name="常规 2 4 5" xfId="3318"/>
    <cellStyle name="常规 2 4 5 2" xfId="3320"/>
    <cellStyle name="常规 2 4 5 2 2" xfId="3206"/>
    <cellStyle name="常规 2 4 5 3" xfId="3618"/>
    <cellStyle name="常规 2 4 5 3 2" xfId="3209"/>
    <cellStyle name="常规 2 4 5 4" xfId="3619"/>
    <cellStyle name="常规 2 4 6" xfId="3137"/>
    <cellStyle name="常规 2 4 6 2" xfId="3139"/>
    <cellStyle name="常规 2 4 6 2 2" xfId="3142"/>
    <cellStyle name="常规 2 4 6 3" xfId="3145"/>
    <cellStyle name="常规 2 4 6 3 2" xfId="3148"/>
    <cellStyle name="常规 2 4 6 4" xfId="1590"/>
    <cellStyle name="常规 2 4 6 4 2" xfId="1592"/>
    <cellStyle name="常规 2 4 6 5" xfId="1594"/>
    <cellStyle name="常规 2 4 7" xfId="3151"/>
    <cellStyle name="常规 2 4 7 2" xfId="3153"/>
    <cellStyle name="常规 2 4 8" xfId="3159"/>
    <cellStyle name="常规 2 4 8 2" xfId="3161"/>
    <cellStyle name="常规 2 4 9" xfId="3163"/>
    <cellStyle name="常规 2 4 9 2" xfId="826"/>
    <cellStyle name="常规 2 5" xfId="2734"/>
    <cellStyle name="常规 2 5 2" xfId="1595"/>
    <cellStyle name="常规 2 5 2 2" xfId="760"/>
    <cellStyle name="常规 2 5 2 2 2" xfId="1412"/>
    <cellStyle name="常规 2 5 2 2 3" xfId="3030"/>
    <cellStyle name="常规 2 5 2 3" xfId="3621"/>
    <cellStyle name="常规 2 5 2 4" xfId="1659"/>
    <cellStyle name="常规 2 5 2 5" xfId="3623"/>
    <cellStyle name="常规 2 5 3" xfId="2028"/>
    <cellStyle name="常规 2 5 3 2" xfId="3625"/>
    <cellStyle name="常规 2 5 3 3" xfId="3626"/>
    <cellStyle name="常规 2 5 4" xfId="276"/>
    <cellStyle name="常规 2 5 4 2" xfId="3627"/>
    <cellStyle name="常规 2 5 4 3" xfId="3628"/>
    <cellStyle name="常规 2 5 5" xfId="2038"/>
    <cellStyle name="常规 2 5 6" xfId="3166"/>
    <cellStyle name="常规 2 6" xfId="3629"/>
    <cellStyle name="常规 2 6 2" xfId="3630"/>
    <cellStyle name="常规 2 6 2 2" xfId="3631"/>
    <cellStyle name="常规 2 6 3" xfId="294"/>
    <cellStyle name="常规 2 6 4" xfId="3632"/>
    <cellStyle name="常规 2 7" xfId="3634"/>
    <cellStyle name="常规 2 7 2" xfId="1638"/>
    <cellStyle name="常规 2 7 3" xfId="3635"/>
    <cellStyle name="常规 2 8" xfId="3637"/>
    <cellStyle name="常规 2 8 2" xfId="3639"/>
    <cellStyle name="常规 2 9" xfId="1267"/>
    <cellStyle name="常规 2_2012-2013年“三公”经费预决算情况汇总表样" xfId="2606"/>
    <cellStyle name="常规 20" xfId="2775"/>
    <cellStyle name="常规 20 2" xfId="2779"/>
    <cellStyle name="常规 20 2 2" xfId="2782"/>
    <cellStyle name="常规 20 3" xfId="2787"/>
    <cellStyle name="常规 21" xfId="2796"/>
    <cellStyle name="常规 21 2" xfId="2801"/>
    <cellStyle name="常规 21 2 2" xfId="2806"/>
    <cellStyle name="常规 21 3" xfId="2810"/>
    <cellStyle name="常规 22" xfId="2686"/>
    <cellStyle name="常规 22 2" xfId="2815"/>
    <cellStyle name="常规 22 2 2" xfId="3438"/>
    <cellStyle name="常规 22 3" xfId="780"/>
    <cellStyle name="常规 23" xfId="488"/>
    <cellStyle name="常规 23 2" xfId="3132"/>
    <cellStyle name="常规 23 2 2" xfId="2359"/>
    <cellStyle name="常规 23 3" xfId="790"/>
    <cellStyle name="常规 24" xfId="3440"/>
    <cellStyle name="常规 24 2" xfId="3442"/>
    <cellStyle name="常规 24 2 2" xfId="3444"/>
    <cellStyle name="常规 24 3" xfId="796"/>
    <cellStyle name="常规 25" xfId="2160"/>
    <cellStyle name="常规 25 2" xfId="2163"/>
    <cellStyle name="常规 25 2 2" xfId="2166"/>
    <cellStyle name="常规 25 3" xfId="2172"/>
    <cellStyle name="常规 26" xfId="2177"/>
    <cellStyle name="常规 26 2" xfId="16"/>
    <cellStyle name="常规 26 2 2" xfId="2108"/>
    <cellStyle name="常规 26 3" xfId="96"/>
    <cellStyle name="常规 27" xfId="2182"/>
    <cellStyle name="常规 27 2" xfId="2185"/>
    <cellStyle name="常规 27 2 2" xfId="3640"/>
    <cellStyle name="常规 27 3" xfId="3641"/>
    <cellStyle name="常规 28" xfId="2188"/>
    <cellStyle name="常规 28 2" xfId="3010"/>
    <cellStyle name="常规 28 2 2" xfId="2863"/>
    <cellStyle name="常规 28 3" xfId="540"/>
    <cellStyle name="常规 29" xfId="3642"/>
    <cellStyle name="常规 29 2" xfId="3644"/>
    <cellStyle name="常规 29 2 2" xfId="2888"/>
    <cellStyle name="常规 29 3" xfId="2120"/>
    <cellStyle name="常规 3" xfId="3645"/>
    <cellStyle name="常规 3 10" xfId="3646"/>
    <cellStyle name="常规 3 11" xfId="3647"/>
    <cellStyle name="常规 3 2" xfId="3648"/>
    <cellStyle name="常规 3 2 2" xfId="1574"/>
    <cellStyle name="常规 3 2 2 2" xfId="3649"/>
    <cellStyle name="常规 3 2 2 2 2" xfId="3650"/>
    <cellStyle name="常规 3 2 2 3" xfId="3501"/>
    <cellStyle name="常规 3 2 2 3 2" xfId="3651"/>
    <cellStyle name="常规 3 2 2 4" xfId="2336"/>
    <cellStyle name="常规 3 2 2 4 2" xfId="2338"/>
    <cellStyle name="常规 3 2 2 5" xfId="1179"/>
    <cellStyle name="常规 3 2 2 6" xfId="3652"/>
    <cellStyle name="常规 3 2 2 6 2" xfId="3653"/>
    <cellStyle name="常规 3 2 3" xfId="946"/>
    <cellStyle name="常规 3 2 3 2" xfId="3654"/>
    <cellStyle name="常规 3 2 3 2 2" xfId="3041"/>
    <cellStyle name="常规 3 2 3 3" xfId="3655"/>
    <cellStyle name="常规 3 2 3 3 2" xfId="3050"/>
    <cellStyle name="常规 3 2 3 4" xfId="2342"/>
    <cellStyle name="常规 3 2 3 5" xfId="1182"/>
    <cellStyle name="常规 3 2 4" xfId="3656"/>
    <cellStyle name="常规 3 2 4 2" xfId="2565"/>
    <cellStyle name="常规 3 2 4 2 2" xfId="2975"/>
    <cellStyle name="常规 3 2 4 3" xfId="3657"/>
    <cellStyle name="常规 3 2 4 3 2" xfId="3658"/>
    <cellStyle name="常规 3 2 4 4" xfId="3659"/>
    <cellStyle name="常规 3 2 4 4 2" xfId="3660"/>
    <cellStyle name="常规 3 2 4 5" xfId="1185"/>
    <cellStyle name="常规 3 2 5" xfId="1498"/>
    <cellStyle name="常规 3 2 5 2" xfId="1501"/>
    <cellStyle name="常规 3 2 6" xfId="1557"/>
    <cellStyle name="常规 3 2 6 2" xfId="1560"/>
    <cellStyle name="常规 3 2 7" xfId="1163"/>
    <cellStyle name="常规 3 2 8" xfId="1605"/>
    <cellStyle name="常规 3 2 8 2" xfId="1607"/>
    <cellStyle name="常规 3 3" xfId="3661"/>
    <cellStyle name="常规 3 3 2" xfId="3662"/>
    <cellStyle name="常规 3 3 3" xfId="3663"/>
    <cellStyle name="常规 3 3 4" xfId="3664"/>
    <cellStyle name="常规 3 3 5" xfId="1626"/>
    <cellStyle name="常规 3 4" xfId="1778"/>
    <cellStyle name="常规 3 4 2" xfId="1990"/>
    <cellStyle name="常规 3 4 2 2" xfId="3666"/>
    <cellStyle name="常规 3 4 3" xfId="8"/>
    <cellStyle name="常规 3 4 3 2" xfId="3669"/>
    <cellStyle name="常规 3 4 4" xfId="3671"/>
    <cellStyle name="常规 3 4 5" xfId="1726"/>
    <cellStyle name="常规 3 5" xfId="3673"/>
    <cellStyle name="常规 3 5 2" xfId="1613"/>
    <cellStyle name="常规 3 5 2 2" xfId="2345"/>
    <cellStyle name="常规 3 5 3" xfId="3674"/>
    <cellStyle name="常规 3 5 3 2" xfId="3675"/>
    <cellStyle name="常规 3 5 4" xfId="3676"/>
    <cellStyle name="常规 3 5 5" xfId="1809"/>
    <cellStyle name="常规 3 6" xfId="2212"/>
    <cellStyle name="常规 3 6 2" xfId="2995"/>
    <cellStyle name="常规 3 6 2 2" xfId="3678"/>
    <cellStyle name="常规 3 6 3" xfId="3679"/>
    <cellStyle name="常规 3 6 3 2" xfId="3680"/>
    <cellStyle name="常规 3 6 4" xfId="3681"/>
    <cellStyle name="常规 3 6 5" xfId="3683"/>
    <cellStyle name="常规 3 7" xfId="3684"/>
    <cellStyle name="常规 3 7 2" xfId="3685"/>
    <cellStyle name="常规 3 7 2 2" xfId="3686"/>
    <cellStyle name="常规 3 7 3" xfId="1764"/>
    <cellStyle name="常规 3 7 3 2" xfId="3687"/>
    <cellStyle name="常规 3 7 4" xfId="3688"/>
    <cellStyle name="常规 3 8" xfId="3690"/>
    <cellStyle name="常规 3 8 2" xfId="3692"/>
    <cellStyle name="常规 3 9" xfId="1275"/>
    <cellStyle name="常规 3 9 2" xfId="3693"/>
    <cellStyle name="常规 3_收入总表2" xfId="3694"/>
    <cellStyle name="常规 30" xfId="2161"/>
    <cellStyle name="常规 30 2" xfId="2164"/>
    <cellStyle name="常规 30 3" xfId="2173"/>
    <cellStyle name="常规 31" xfId="2178"/>
    <cellStyle name="常规 31 2" xfId="17"/>
    <cellStyle name="常规 32" xfId="2183"/>
    <cellStyle name="常规 32 2" xfId="2186"/>
    <cellStyle name="常规 33" xfId="2189"/>
    <cellStyle name="常规 33 2" xfId="3011"/>
    <cellStyle name="常规 33 3" xfId="541"/>
    <cellStyle name="常规 34" xfId="3643"/>
    <cellStyle name="常规 35" xfId="1443"/>
    <cellStyle name="常规 36" xfId="1456"/>
    <cellStyle name="常规 37" xfId="1463"/>
    <cellStyle name="常规 38" xfId="1468"/>
    <cellStyle name="常规 39" xfId="1"/>
    <cellStyle name="常规 4" xfId="3695"/>
    <cellStyle name="常规 4 2" xfId="3696"/>
    <cellStyle name="常规 4 2 10" xfId="3697"/>
    <cellStyle name="常规 4 2 11" xfId="3698"/>
    <cellStyle name="常规 4 2 2" xfId="3699"/>
    <cellStyle name="常规 4 2 2 2" xfId="3701"/>
    <cellStyle name="常规 4 2 2 2 2" xfId="3704"/>
    <cellStyle name="常规 4 2 2 2 2 2" xfId="3211"/>
    <cellStyle name="常规 4 2 2 2 3" xfId="3707"/>
    <cellStyle name="常规 4 2 2 2 3 2" xfId="3241"/>
    <cellStyle name="常规 4 2 2 2 4" xfId="2511"/>
    <cellStyle name="常规 4 2 2 2 4 2" xfId="3279"/>
    <cellStyle name="常规 4 2 2 2 5" xfId="3709"/>
    <cellStyle name="常规 4 2 2 2 5 2" xfId="1203"/>
    <cellStyle name="常规 4 2 2 2 6" xfId="3710"/>
    <cellStyle name="常规 4 2 2 3" xfId="39"/>
    <cellStyle name="常规 4 2 2 3 2" xfId="3711"/>
    <cellStyle name="常规 4 2 2 3 2 2" xfId="706"/>
    <cellStyle name="常规 4 2 2 3 3" xfId="3714"/>
    <cellStyle name="常规 4 2 2 3 3 2" xfId="3716"/>
    <cellStyle name="常规 4 2 2 3 4" xfId="3718"/>
    <cellStyle name="常规 4 2 2 4" xfId="2426"/>
    <cellStyle name="常规 4 2 2 4 2" xfId="2429"/>
    <cellStyle name="常规 4 2 2 4 2 2" xfId="2432"/>
    <cellStyle name="常规 4 2 2 4 3" xfId="2434"/>
    <cellStyle name="常规 4 2 2 4 3 2" xfId="3720"/>
    <cellStyle name="常规 4 2 2 4 4" xfId="3721"/>
    <cellStyle name="常规 4 2 2 4 4 2" xfId="3226"/>
    <cellStyle name="常规 4 2 2 4 5" xfId="3722"/>
    <cellStyle name="常规 4 2 2 5" xfId="2438"/>
    <cellStyle name="常规 4 2 2 5 2" xfId="2440"/>
    <cellStyle name="常规 4 2 2 6" xfId="2442"/>
    <cellStyle name="常规 4 2 2 6 2" xfId="3723"/>
    <cellStyle name="常规 4 2 2 7" xfId="2444"/>
    <cellStyle name="常规 4 2 2 7 2" xfId="3724"/>
    <cellStyle name="常规 4 2 2 8" xfId="3111"/>
    <cellStyle name="常规 4 2 2 9" xfId="2950"/>
    <cellStyle name="常规 4 2 3" xfId="3725"/>
    <cellStyle name="常规 4 2 3 2" xfId="3727"/>
    <cellStyle name="常规 4 2 3 2 2" xfId="308"/>
    <cellStyle name="常规 4 2 3 3" xfId="3730"/>
    <cellStyle name="常规 4 2 3 3 2" xfId="335"/>
    <cellStyle name="常规 4 2 3 4" xfId="2450"/>
    <cellStyle name="常规 4 2 3 4 2" xfId="352"/>
    <cellStyle name="常规 4 2 3 5" xfId="2453"/>
    <cellStyle name="常规 4 2 3 6" xfId="2455"/>
    <cellStyle name="常规 4 2 4" xfId="3734"/>
    <cellStyle name="常规 4 2 4 2" xfId="2599"/>
    <cellStyle name="常规 4 2 4 2 2" xfId="418"/>
    <cellStyle name="常规 4 2 4 3" xfId="3736"/>
    <cellStyle name="常规 4 2 4 3 2" xfId="3739"/>
    <cellStyle name="常规 4 2 4 4" xfId="2458"/>
    <cellStyle name="常规 4 2 4 4 2" xfId="3740"/>
    <cellStyle name="常规 4 2 4 5" xfId="3741"/>
    <cellStyle name="常规 4 2 5" xfId="3742"/>
    <cellStyle name="常规 4 2 5 2" xfId="1981"/>
    <cellStyle name="常规 4 2 5 2 2" xfId="1985"/>
    <cellStyle name="常规 4 2 5 3" xfId="1997"/>
    <cellStyle name="常规 4 2 5 3 2" xfId="2000"/>
    <cellStyle name="常规 4 2 5 4" xfId="2004"/>
    <cellStyle name="常规 4 2 6" xfId="3300"/>
    <cellStyle name="常规 4 2 6 2" xfId="2087"/>
    <cellStyle name="常规 4 2 6 2 2" xfId="2089"/>
    <cellStyle name="常规 4 2 6 3" xfId="2099"/>
    <cellStyle name="常规 4 2 6 3 2" xfId="2101"/>
    <cellStyle name="常规 4 2 6 4" xfId="1731"/>
    <cellStyle name="常规 4 2 6 4 2" xfId="1735"/>
    <cellStyle name="常规 4 2 6 5" xfId="1740"/>
    <cellStyle name="常规 4 2 7" xfId="1279"/>
    <cellStyle name="常规 4 2 7 2" xfId="2200"/>
    <cellStyle name="常规 4 2 8" xfId="3744"/>
    <cellStyle name="常规 4 2 8 2" xfId="2302"/>
    <cellStyle name="常规 4 2 9" xfId="198"/>
    <cellStyle name="常规 4 2 9 2" xfId="2372"/>
    <cellStyle name="常规 4 3" xfId="3745"/>
    <cellStyle name="常规 4 3 2" xfId="1528"/>
    <cellStyle name="常规 4 3 2 2" xfId="3746"/>
    <cellStyle name="常规 4 3 2 3" xfId="3748"/>
    <cellStyle name="常规 4 3 3" xfId="3750"/>
    <cellStyle name="常规 4 3 3 2" xfId="3752"/>
    <cellStyle name="常规 4 3 4" xfId="2399"/>
    <cellStyle name="常规 4 3 4 2" xfId="2403"/>
    <cellStyle name="常规 4 3 5" xfId="2414"/>
    <cellStyle name="常规 4 3 6" xfId="2419"/>
    <cellStyle name="常规 4 4" xfId="3700"/>
    <cellStyle name="常规 4 4 2" xfId="3702"/>
    <cellStyle name="常规 4 4 3" xfId="38"/>
    <cellStyle name="常规 4 5" xfId="3726"/>
    <cellStyle name="常规 4 5 2" xfId="3728"/>
    <cellStyle name="常规 4 5 3" xfId="3731"/>
    <cellStyle name="常规 4 6" xfId="3735"/>
    <cellStyle name="常规 4 6 2" xfId="2600"/>
    <cellStyle name="常规 4 6 3" xfId="3737"/>
    <cellStyle name="常规 4 7" xfId="3743"/>
    <cellStyle name="常规 4_征收计划表8" xfId="2506"/>
    <cellStyle name="常规 40" xfId="1444"/>
    <cellStyle name="常规 41" xfId="1457"/>
    <cellStyle name="常规 42" xfId="1464"/>
    <cellStyle name="常规 43" xfId="1469"/>
    <cellStyle name="常规 44" xfId="2"/>
    <cellStyle name="常规 44 2" xfId="1688"/>
    <cellStyle name="常规 45" xfId="860"/>
    <cellStyle name="常规 45 2" xfId="3754"/>
    <cellStyle name="常规 46" xfId="3756"/>
    <cellStyle name="常规 47" xfId="3758"/>
    <cellStyle name="常规 48" xfId="1597"/>
    <cellStyle name="常规 48 2" xfId="3760"/>
    <cellStyle name="常规 48 3" xfId="119"/>
    <cellStyle name="常规 49" xfId="1061"/>
    <cellStyle name="常规 49 2" xfId="3761"/>
    <cellStyle name="常规 5" xfId="3762"/>
    <cellStyle name="常规 5 10" xfId="3763"/>
    <cellStyle name="常规 5 2" xfId="3764"/>
    <cellStyle name="常规 5 2 2" xfId="3765"/>
    <cellStyle name="常规 5 2 2 2" xfId="3766"/>
    <cellStyle name="常规 5 2 2 2 2" xfId="2788"/>
    <cellStyle name="常规 5 2 2 3" xfId="3767"/>
    <cellStyle name="常规 5 2 2 3 2" xfId="2811"/>
    <cellStyle name="常规 5 2 2 4" xfId="776"/>
    <cellStyle name="常规 5 2 2 4 2" xfId="781"/>
    <cellStyle name="常规 5 2 2 5" xfId="784"/>
    <cellStyle name="常规 5 2 2 5 2" xfId="791"/>
    <cellStyle name="常规 5 2 2 6" xfId="793"/>
    <cellStyle name="常规 5 2 3" xfId="3768"/>
    <cellStyle name="常规 5 2 3 2" xfId="3770"/>
    <cellStyle name="常规 5 2 3 2 2" xfId="238"/>
    <cellStyle name="常规 5 2 3 3" xfId="3771"/>
    <cellStyle name="常规 5 2 3 3 2" xfId="248"/>
    <cellStyle name="常规 5 2 3 4" xfId="254"/>
    <cellStyle name="常规 5 2 3 5" xfId="3772"/>
    <cellStyle name="常规 5 2 4" xfId="3773"/>
    <cellStyle name="常规 5 2 4 2" xfId="3774"/>
    <cellStyle name="常规 5 2 4 2 2" xfId="935"/>
    <cellStyle name="常规 5 2 4 3" xfId="3775"/>
    <cellStyle name="常规 5 2 4 3 2" xfId="3776"/>
    <cellStyle name="常规 5 2 4 4" xfId="803"/>
    <cellStyle name="常规 5 2 4 4 2" xfId="3777"/>
    <cellStyle name="常规 5 2 4 5" xfId="3779"/>
    <cellStyle name="常规 5 2 5" xfId="3782"/>
    <cellStyle name="常规 5 2 5 2" xfId="3783"/>
    <cellStyle name="常规 5 2 6" xfId="3784"/>
    <cellStyle name="常规 5 2 6 2" xfId="3785"/>
    <cellStyle name="常规 5 2 7" xfId="3786"/>
    <cellStyle name="常规 5 2 7 2" xfId="3787"/>
    <cellStyle name="常规 5 2 8" xfId="3788"/>
    <cellStyle name="常规 5 3" xfId="3789"/>
    <cellStyle name="常规 5 3 2" xfId="3790"/>
    <cellStyle name="常规 5 3 2 2" xfId="3791"/>
    <cellStyle name="常规 5 3 3" xfId="3792"/>
    <cellStyle name="常规 5 3 3 2" xfId="3793"/>
    <cellStyle name="常规 5 3 4" xfId="2467"/>
    <cellStyle name="常规 5 3 4 2" xfId="2469"/>
    <cellStyle name="常规 5 3 5" xfId="2474"/>
    <cellStyle name="常规 5 4" xfId="1529"/>
    <cellStyle name="常规 5 4 2" xfId="3747"/>
    <cellStyle name="常规 5 4 2 2" xfId="3794"/>
    <cellStyle name="常规 5 4 3" xfId="3749"/>
    <cellStyle name="常规 5 4 3 2" xfId="3796"/>
    <cellStyle name="常规 5 4 4" xfId="2480"/>
    <cellStyle name="常规 5 4 4 2" xfId="2482"/>
    <cellStyle name="常规 5 4 5" xfId="2485"/>
    <cellStyle name="常规 5 4 6" xfId="3797"/>
    <cellStyle name="常规 5 5" xfId="3751"/>
    <cellStyle name="常规 5 5 2" xfId="3753"/>
    <cellStyle name="常规 5 5 2 2" xfId="160"/>
    <cellStyle name="常规 5 5 3" xfId="3798"/>
    <cellStyle name="常规 5 5 3 2" xfId="3799"/>
    <cellStyle name="常规 5 5 4" xfId="2489"/>
    <cellStyle name="常规 5 6" xfId="2400"/>
    <cellStyle name="常规 5 6 2" xfId="2404"/>
    <cellStyle name="常规 5 6 2 2" xfId="2406"/>
    <cellStyle name="常规 5 6 3" xfId="2409"/>
    <cellStyle name="常规 5 6 3 2" xfId="61"/>
    <cellStyle name="常规 5 6 4" xfId="3800"/>
    <cellStyle name="常规 5 6 4 2" xfId="3191"/>
    <cellStyle name="常规 5 6 5" xfId="3802"/>
    <cellStyle name="常规 5 7" xfId="2415"/>
    <cellStyle name="常规 5 7 2" xfId="2417"/>
    <cellStyle name="常规 5 8" xfId="2421"/>
    <cellStyle name="常规 5 8 2" xfId="3804"/>
    <cellStyle name="常规 5 9" xfId="1283"/>
    <cellStyle name="常规 5 9 2" xfId="3807"/>
    <cellStyle name="常规 50" xfId="861"/>
    <cellStyle name="常规 50 2" xfId="3755"/>
    <cellStyle name="常规 51" xfId="3757"/>
    <cellStyle name="常规 51 2" xfId="1510"/>
    <cellStyle name="常规 52" xfId="3759"/>
    <cellStyle name="常规 53" xfId="1598"/>
    <cellStyle name="常规 54" xfId="1062"/>
    <cellStyle name="常规 55" xfId="3808"/>
    <cellStyle name="常规 56" xfId="3811"/>
    <cellStyle name="常规 57" xfId="3248"/>
    <cellStyle name="常规 58" xfId="3253"/>
    <cellStyle name="常规 59" xfId="3814"/>
    <cellStyle name="常规 6" xfId="3817"/>
    <cellStyle name="常规 6 2" xfId="3818"/>
    <cellStyle name="常规 6 2 2" xfId="3819"/>
    <cellStyle name="常规 6 2 2 2" xfId="3820"/>
    <cellStyle name="常规 6 2 2 2 2" xfId="3822"/>
    <cellStyle name="常规 6 2 2 3" xfId="3823"/>
    <cellStyle name="常规 6 2 2 4" xfId="211"/>
    <cellStyle name="常规 6 2 3" xfId="3824"/>
    <cellStyle name="常规 6 2 3 2" xfId="3825"/>
    <cellStyle name="常规 6 2 3 3" xfId="3826"/>
    <cellStyle name="常规 6 2 4" xfId="3827"/>
    <cellStyle name="常规 6 2 5" xfId="3828"/>
    <cellStyle name="常规 6 3" xfId="3829"/>
    <cellStyle name="常规 6 3 2" xfId="3830"/>
    <cellStyle name="常规 6 3 2 2" xfId="3831"/>
    <cellStyle name="常规 6 3 3" xfId="2558"/>
    <cellStyle name="常规 6 3 4" xfId="2499"/>
    <cellStyle name="常规 6 4" xfId="3703"/>
    <cellStyle name="常规 6 4 2" xfId="3705"/>
    <cellStyle name="常规 6 4 3" xfId="3708"/>
    <cellStyle name="常规 6 5" xfId="37"/>
    <cellStyle name="常规 6 6" xfId="2427"/>
    <cellStyle name="常规 60" xfId="3809"/>
    <cellStyle name="常规 61" xfId="3812"/>
    <cellStyle name="常规 62" xfId="3249"/>
    <cellStyle name="常规 63" xfId="3254"/>
    <cellStyle name="常规 64" xfId="3815"/>
    <cellStyle name="常规 65" xfId="2820"/>
    <cellStyle name="常规 66" xfId="2824"/>
    <cellStyle name="常规 67" xfId="2828"/>
    <cellStyle name="常规 68" xfId="495"/>
    <cellStyle name="常规 69" xfId="3403"/>
    <cellStyle name="常规 7" xfId="3832"/>
    <cellStyle name="常规 7 2" xfId="3833"/>
    <cellStyle name="常规 7 2 2" xfId="220"/>
    <cellStyle name="常规 7 2 2 2" xfId="222"/>
    <cellStyle name="常规 7 2 2 2 2" xfId="117"/>
    <cellStyle name="常规 7 2 2 3" xfId="164"/>
    <cellStyle name="常规 7 2 2 4" xfId="227"/>
    <cellStyle name="常规 7 2 3" xfId="233"/>
    <cellStyle name="常规 7 2 3 2" xfId="235"/>
    <cellStyle name="常规 7 2 3 3" xfId="3602"/>
    <cellStyle name="常规 7 2 4" xfId="242"/>
    <cellStyle name="常规 7 2 5" xfId="252"/>
    <cellStyle name="常规 7 3" xfId="1620"/>
    <cellStyle name="常规 7 3 2" xfId="280"/>
    <cellStyle name="常规 7 3 2 2" xfId="283"/>
    <cellStyle name="常规 7 3 3" xfId="286"/>
    <cellStyle name="常规 7 3 4" xfId="2522"/>
    <cellStyle name="常规 7 4" xfId="3729"/>
    <cellStyle name="常规 7 4 2" xfId="307"/>
    <cellStyle name="常规 7 4 3" xfId="313"/>
    <cellStyle name="常规 7 5" xfId="3732"/>
    <cellStyle name="常规 7 6" xfId="2449"/>
    <cellStyle name="常规 70" xfId="2821"/>
    <cellStyle name="常规 71" xfId="2825"/>
    <cellStyle name="常规 72" xfId="2829"/>
    <cellStyle name="常规 73" xfId="496"/>
    <cellStyle name="常规 74" xfId="3404"/>
    <cellStyle name="常规 75" xfId="2193"/>
    <cellStyle name="常规 76" xfId="2196"/>
    <cellStyle name="常规 77" xfId="2115"/>
    <cellStyle name="常规 78" xfId="2118"/>
    <cellStyle name="常规 79" xfId="3834"/>
    <cellStyle name="常规 8" xfId="3835"/>
    <cellStyle name="常规 8 2" xfId="3836"/>
    <cellStyle name="常规 8 2 2" xfId="377"/>
    <cellStyle name="常规 8 2 2 2" xfId="380"/>
    <cellStyle name="常规 8 2 2 2 2" xfId="820"/>
    <cellStyle name="常规 8 2 2 3" xfId="3838"/>
    <cellStyle name="常规 8 2 3" xfId="383"/>
    <cellStyle name="常规 8 2 3 2" xfId="3839"/>
    <cellStyle name="常规 8 2 4" xfId="3841"/>
    <cellStyle name="常规 8 2 5" xfId="3843"/>
    <cellStyle name="常规 8 3" xfId="2597"/>
    <cellStyle name="常规 8 3 2" xfId="400"/>
    <cellStyle name="常规 8 3 2 2" xfId="3845"/>
    <cellStyle name="常规 8 3 3" xfId="557"/>
    <cellStyle name="常规 8 3 4" xfId="2541"/>
    <cellStyle name="常规 8 4" xfId="2601"/>
    <cellStyle name="常规 8 4 2" xfId="417"/>
    <cellStyle name="常规 8 4 3" xfId="149"/>
    <cellStyle name="常规 8 5" xfId="3738"/>
    <cellStyle name="常规 8 6" xfId="2457"/>
    <cellStyle name="常规 8_报 预算   行政政法处(1)" xfId="2209"/>
    <cellStyle name="常规 9" xfId="3847"/>
    <cellStyle name="常规 9 2" xfId="1944"/>
    <cellStyle name="常规 9 2 2" xfId="1946"/>
    <cellStyle name="常规 9 2 2 2" xfId="1948"/>
    <cellStyle name="常规 9 2 3" xfId="1957"/>
    <cellStyle name="常规 9 3" xfId="1971"/>
    <cellStyle name="常规 9 3 2" xfId="1973"/>
    <cellStyle name="常规 9 4" xfId="1983"/>
    <cellStyle name="常规 9 5" xfId="1998"/>
    <cellStyle name="常规_2005年收入支出预算外测算" xfId="398"/>
    <cellStyle name="常规_2005年收入支出预算外测算 2" xfId="3844"/>
    <cellStyle name="常规_2014年月报表样 2" xfId="3733"/>
    <cellStyle name="常规_第10稿 鲤城区2015年财政收支预算草案   12.19" xfId="3848"/>
    <cellStyle name="常规_第10稿 鲤城区2015年财政收支预算草案   12.19 2" xfId="3769"/>
    <cellStyle name="常规_第10稿 鲤城区2015年财政收支预算草案   12.19 3" xfId="4962"/>
    <cellStyle name="超级链接" xfId="2754"/>
    <cellStyle name="超级链接 2" xfId="3849"/>
    <cellStyle name="超级链接 2 2" xfId="3850"/>
    <cellStyle name="超级链接 2 2 2" xfId="3851"/>
    <cellStyle name="超级链接 2 2 2 2" xfId="3334"/>
    <cellStyle name="超级链接 2 2 3" xfId="3852"/>
    <cellStyle name="超级链接 2 3" xfId="3853"/>
    <cellStyle name="超级链接 2 3 2" xfId="3854"/>
    <cellStyle name="超级链接 2 4" xfId="2842"/>
    <cellStyle name="超级链接 3" xfId="3855"/>
    <cellStyle name="超级链接 3 2" xfId="3856"/>
    <cellStyle name="超级链接 3 2 2" xfId="3857"/>
    <cellStyle name="超级链接 3 3" xfId="3858"/>
    <cellStyle name="超级链接 4" xfId="2723"/>
    <cellStyle name="超级链接 4 2" xfId="1884"/>
    <cellStyle name="超级链接 5" xfId="2725"/>
    <cellStyle name="好 2" xfId="654"/>
    <cellStyle name="好 2 2" xfId="3859"/>
    <cellStyle name="好 2 2 2" xfId="3860"/>
    <cellStyle name="好 2 2 2 2" xfId="1257"/>
    <cellStyle name="好 2 2 2 2 2" xfId="3691"/>
    <cellStyle name="好 2 2 2 3" xfId="3298"/>
    <cellStyle name="好 2 2 3" xfId="3861"/>
    <cellStyle name="好 2 2 3 2" xfId="3862"/>
    <cellStyle name="好 2 2 4" xfId="3863"/>
    <cellStyle name="好 2 3" xfId="2320"/>
    <cellStyle name="好 2 3 2" xfId="2323"/>
    <cellStyle name="好 2 3 2 2" xfId="2325"/>
    <cellStyle name="好 2 3 3" xfId="2334"/>
    <cellStyle name="好 2 4" xfId="341"/>
    <cellStyle name="好 2 4 2" xfId="1686"/>
    <cellStyle name="好 2 5" xfId="2361"/>
    <cellStyle name="好 3" xfId="3864"/>
    <cellStyle name="好 3 2" xfId="3865"/>
    <cellStyle name="好 3 2 2" xfId="3866"/>
    <cellStyle name="好 3 2 2 2" xfId="3665"/>
    <cellStyle name="好 3 2 2 2 2" xfId="2571"/>
    <cellStyle name="好 3 2 2 3" xfId="1627"/>
    <cellStyle name="好 3 2 3" xfId="3867"/>
    <cellStyle name="好 3 2 3 2" xfId="3672"/>
    <cellStyle name="好 3 2 4" xfId="3868"/>
    <cellStyle name="好 3 3" xfId="2395"/>
    <cellStyle name="好 3 3 2" xfId="2397"/>
    <cellStyle name="好 3 3 2 2" xfId="2401"/>
    <cellStyle name="好 3 3 3" xfId="2424"/>
    <cellStyle name="好 3 4" xfId="349"/>
    <cellStyle name="好 3 4 2" xfId="2465"/>
    <cellStyle name="好 3 5" xfId="943"/>
    <cellStyle name="好 4" xfId="2339"/>
    <cellStyle name="好 4 2" xfId="3400"/>
    <cellStyle name="好 4 2 2" xfId="599"/>
    <cellStyle name="好 4 2 2 2" xfId="30"/>
    <cellStyle name="好 4 2 3" xfId="614"/>
    <cellStyle name="好 4 3" xfId="3421"/>
    <cellStyle name="好 4 3 2" xfId="766"/>
    <cellStyle name="好 4 4" xfId="268"/>
    <cellStyle name="好 5" xfId="3246"/>
    <cellStyle name="好 5 2" xfId="3250"/>
    <cellStyle name="好 5 2 2" xfId="1036"/>
    <cellStyle name="好 5 2 2 2" xfId="1040"/>
    <cellStyle name="好 5 2 3" xfId="1050"/>
    <cellStyle name="好 5 3" xfId="3255"/>
    <cellStyle name="好 5 3 2" xfId="848"/>
    <cellStyle name="好 5 4" xfId="3816"/>
    <cellStyle name="好 6" xfId="3258"/>
    <cellStyle name="好 6 2" xfId="1651"/>
    <cellStyle name="好 6 2 2" xfId="1244"/>
    <cellStyle name="好 6 3" xfId="3260"/>
    <cellStyle name="好 7" xfId="3263"/>
    <cellStyle name="好 7 2" xfId="3265"/>
    <cellStyle name="好 8" xfId="3267"/>
    <cellStyle name="好_5.中央部门决算（草案)-1" xfId="3871"/>
    <cellStyle name="好_F00DC810C49E00C2E0430A3413167AE0" xfId="3202"/>
    <cellStyle name="好_出版署2010年度中央部门决算草案" xfId="2223"/>
    <cellStyle name="好_全国友协2010年度中央部门决算（草案）" xfId="3805"/>
    <cellStyle name="好_司法部2010年度中央部门决算（草案）报" xfId="217"/>
    <cellStyle name="后继超级链接" xfId="2227"/>
    <cellStyle name="后继超级链接 2" xfId="3810"/>
    <cellStyle name="后继超级链接 2 2" xfId="3872"/>
    <cellStyle name="后继超级链接 2 2 2" xfId="3873"/>
    <cellStyle name="后继超级链接 2 2 2 2" xfId="3874"/>
    <cellStyle name="后继超级链接 2 2 3" xfId="3875"/>
    <cellStyle name="后继超级链接 2 3" xfId="2868"/>
    <cellStyle name="后继超级链接 2 3 2" xfId="3876"/>
    <cellStyle name="后继超级链接 2 4" xfId="3877"/>
    <cellStyle name="后继超级链接 3" xfId="3813"/>
    <cellStyle name="后继超级链接 3 2" xfId="581"/>
    <cellStyle name="后继超级链接 3 2 2" xfId="881"/>
    <cellStyle name="后继超级链接 3 3" xfId="887"/>
    <cellStyle name="后继超级链接 4" xfId="3251"/>
    <cellStyle name="后继超级链接 4 2" xfId="1038"/>
    <cellStyle name="后继超级链接 5" xfId="3256"/>
    <cellStyle name="汇总 2" xfId="3879"/>
    <cellStyle name="汇总 2 2" xfId="3880"/>
    <cellStyle name="汇总 2 2 2" xfId="3881"/>
    <cellStyle name="汇总 2 2 2 2" xfId="1540"/>
    <cellStyle name="汇总 2 2 3" xfId="712"/>
    <cellStyle name="汇总 2 3" xfId="3882"/>
    <cellStyle name="汇总 2 3 2" xfId="3883"/>
    <cellStyle name="汇总 2 3 2 2" xfId="1844"/>
    <cellStyle name="汇总 2 3 3" xfId="3885"/>
    <cellStyle name="汇总 2 3 4" xfId="3667"/>
    <cellStyle name="汇总 2 4" xfId="1904"/>
    <cellStyle name="汇总 2 4 2" xfId="1906"/>
    <cellStyle name="汇总 2 5" xfId="1910"/>
    <cellStyle name="汇总 3" xfId="3085"/>
    <cellStyle name="汇总 3 2" xfId="3088"/>
    <cellStyle name="汇总 3 2 2" xfId="3888"/>
    <cellStyle name="汇总 3 2 2 2" xfId="1643"/>
    <cellStyle name="汇总 3 2 3" xfId="3889"/>
    <cellStyle name="汇总 3 3" xfId="3891"/>
    <cellStyle name="汇总 3 3 2" xfId="3387"/>
    <cellStyle name="汇总 3 4" xfId="1915"/>
    <cellStyle name="汇总 4" xfId="2054"/>
    <cellStyle name="汇总 4 2" xfId="3548"/>
    <cellStyle name="汇总 4 2 2" xfId="3892"/>
    <cellStyle name="汇总 4 3" xfId="2939"/>
    <cellStyle name="汇总 5" xfId="1519"/>
    <cellStyle name="汇总 5 2" xfId="1522"/>
    <cellStyle name="汇总 5 2 2" xfId="1524"/>
    <cellStyle name="汇总 5 3" xfId="1526"/>
    <cellStyle name="汇总 6" xfId="1532"/>
    <cellStyle name="汇总 6 2" xfId="1535"/>
    <cellStyle name="汇总 7" xfId="1538"/>
    <cellStyle name="货币 2" xfId="1689"/>
    <cellStyle name="货币 2 10" xfId="3893"/>
    <cellStyle name="货币 2 10 2" xfId="2616"/>
    <cellStyle name="货币 2 11" xfId="2874"/>
    <cellStyle name="货币 2 2" xfId="3894"/>
    <cellStyle name="货币 2 2 10" xfId="2130"/>
    <cellStyle name="货币 2 2 2" xfId="1116"/>
    <cellStyle name="货币 2 2 2 2" xfId="3895"/>
    <cellStyle name="货币 2 2 2 2 2" xfId="3896"/>
    <cellStyle name="货币 2 2 2 2 2 2" xfId="3897"/>
    <cellStyle name="货币 2 2 2 2 3" xfId="3898"/>
    <cellStyle name="货币 2 2 2 2 3 2" xfId="3899"/>
    <cellStyle name="货币 2 2 2 2 4" xfId="3900"/>
    <cellStyle name="货币 2 2 2 2 4 2" xfId="3901"/>
    <cellStyle name="货币 2 2 2 2 5" xfId="3902"/>
    <cellStyle name="货币 2 2 2 3" xfId="3884"/>
    <cellStyle name="货币 2 2 2 3 2" xfId="1845"/>
    <cellStyle name="货币 2 2 2 3 2 2" xfId="3903"/>
    <cellStyle name="货币 2 2 2 3 3" xfId="3904"/>
    <cellStyle name="货币 2 2 2 3 3 2" xfId="3905"/>
    <cellStyle name="货币 2 2 2 3 4" xfId="3906"/>
    <cellStyle name="货币 2 2 2 4" xfId="3886"/>
    <cellStyle name="货币 2 2 2 4 2" xfId="3907"/>
    <cellStyle name="货币 2 2 2 4 2 2" xfId="955"/>
    <cellStyle name="货币 2 2 2 4 3" xfId="3908"/>
    <cellStyle name="货币 2 2 2 4 3 2" xfId="3909"/>
    <cellStyle name="货币 2 2 2 4 4" xfId="2744"/>
    <cellStyle name="货币 2 2 2 4 4 2" xfId="3910"/>
    <cellStyle name="货币 2 2 2 4 5" xfId="2680"/>
    <cellStyle name="货币 2 2 2 5" xfId="3668"/>
    <cellStyle name="货币 2 2 2 5 2" xfId="3911"/>
    <cellStyle name="货币 2 2 2 6" xfId="3912"/>
    <cellStyle name="货币 2 2 2 6 2" xfId="3913"/>
    <cellStyle name="货币 2 2 2 7" xfId="2369"/>
    <cellStyle name="货币 2 2 2 7 2" xfId="808"/>
    <cellStyle name="货币 2 2 2 8" xfId="1211"/>
    <cellStyle name="货币 2 2 3" xfId="3914"/>
    <cellStyle name="货币 2 2 3 2" xfId="3916"/>
    <cellStyle name="货币 2 2 3 2 2" xfId="275"/>
    <cellStyle name="货币 2 2 3 3" xfId="1907"/>
    <cellStyle name="货币 2 2 3 3 2" xfId="3633"/>
    <cellStyle name="货币 2 2 3 4" xfId="1131"/>
    <cellStyle name="货币 2 2 3 4 2" xfId="3918"/>
    <cellStyle name="货币 2 2 3 5" xfId="3670"/>
    <cellStyle name="货币 2 2 4" xfId="3919"/>
    <cellStyle name="货币 2 2 4 2" xfId="3869"/>
    <cellStyle name="货币 2 2 4 2 2" xfId="3677"/>
    <cellStyle name="货币 2 2 4 3" xfId="3921"/>
    <cellStyle name="货币 2 2 4 3 2" xfId="3682"/>
    <cellStyle name="货币 2 2 4 4" xfId="2580"/>
    <cellStyle name="货币 2 2 4 4 2" xfId="3689"/>
    <cellStyle name="货币 2 2 4 5" xfId="3922"/>
    <cellStyle name="货币 2 2 5" xfId="3923"/>
    <cellStyle name="货币 2 2 5 2" xfId="2447"/>
    <cellStyle name="货币 2 2 5 2 2" xfId="2451"/>
    <cellStyle name="货币 2 2 5 3" xfId="812"/>
    <cellStyle name="货币 2 2 5 3 2" xfId="2459"/>
    <cellStyle name="货币 2 2 5 4" xfId="2462"/>
    <cellStyle name="货币 2 2 6" xfId="3925"/>
    <cellStyle name="货币 2 2 6 2" xfId="2487"/>
    <cellStyle name="货币 2 2 6 2 2" xfId="2490"/>
    <cellStyle name="货币 2 2 6 3" xfId="2492"/>
    <cellStyle name="货币 2 2 6 3 2" xfId="3801"/>
    <cellStyle name="货币 2 2 6 4" xfId="3926"/>
    <cellStyle name="货币 2 2 6 4 2" xfId="3927"/>
    <cellStyle name="货币 2 2 6 5" xfId="1760"/>
    <cellStyle name="货币 2 2 7" xfId="2155"/>
    <cellStyle name="货币 2 2 7 2" xfId="2514"/>
    <cellStyle name="货币 2 2 8" xfId="3928"/>
    <cellStyle name="货币 2 2 8 2" xfId="2532"/>
    <cellStyle name="货币 2 2 9" xfId="3468"/>
    <cellStyle name="货币 2 2 9 2" xfId="3424"/>
    <cellStyle name="货币 2 3" xfId="2273"/>
    <cellStyle name="货币 2 3 2" xfId="3929"/>
    <cellStyle name="货币 2 3 2 2" xfId="3383"/>
    <cellStyle name="货币 2 3 2 2 2" xfId="3385"/>
    <cellStyle name="货币 2 3 2 3" xfId="3388"/>
    <cellStyle name="货币 2 3 2 3 2" xfId="2127"/>
    <cellStyle name="货币 2 3 2 4" xfId="3390"/>
    <cellStyle name="货币 2 3 2 4 2" xfId="3930"/>
    <cellStyle name="货币 2 3 2 5" xfId="2346"/>
    <cellStyle name="货币 2 3 3" xfId="2327"/>
    <cellStyle name="货币 2 3 3 2" xfId="505"/>
    <cellStyle name="货币 2 3 3 2 2" xfId="510"/>
    <cellStyle name="货币 2 3 3 3" xfId="132"/>
    <cellStyle name="货币 2 3 3 3 2" xfId="146"/>
    <cellStyle name="货币 2 3 3 4" xfId="536"/>
    <cellStyle name="货币 2 3 4" xfId="3931"/>
    <cellStyle name="货币 2 3 4 2" xfId="632"/>
    <cellStyle name="货币 2 3 4 2 2" xfId="636"/>
    <cellStyle name="货币 2 3 4 3" xfId="641"/>
    <cellStyle name="货币 2 3 4 3 2" xfId="645"/>
    <cellStyle name="货币 2 3 4 4" xfId="648"/>
    <cellStyle name="货币 2 3 4 4 2" xfId="650"/>
    <cellStyle name="货币 2 3 4 5" xfId="3418"/>
    <cellStyle name="货币 2 3 5" xfId="3933"/>
    <cellStyle name="货币 2 3 5 2" xfId="801"/>
    <cellStyle name="货币 2 3 6" xfId="1216"/>
    <cellStyle name="货币 2 3 6 2" xfId="3431"/>
    <cellStyle name="货币 2 3 7" xfId="3935"/>
    <cellStyle name="货币 2 3 7 2" xfId="2793"/>
    <cellStyle name="货币 2 3 8" xfId="3936"/>
    <cellStyle name="货币 2 4" xfId="3937"/>
    <cellStyle name="货币 2 4 2" xfId="3938"/>
    <cellStyle name="货币 2 4 2 2" xfId="3878"/>
    <cellStyle name="货币 2 4 3" xfId="3939"/>
    <cellStyle name="货币 2 4 3 2" xfId="948"/>
    <cellStyle name="货币 2 4 4" xfId="3941"/>
    <cellStyle name="货币 2 4 4 2" xfId="1064"/>
    <cellStyle name="货币 2 4 5" xfId="3943"/>
    <cellStyle name="货币 2 5" xfId="3944"/>
    <cellStyle name="货币 2 5 2" xfId="3945"/>
    <cellStyle name="货币 2 5 2 2" xfId="3946"/>
    <cellStyle name="货币 2 5 3" xfId="3947"/>
    <cellStyle name="货币 2 5 3 2" xfId="1224"/>
    <cellStyle name="货币 2 5 4" xfId="3949"/>
    <cellStyle name="货币 2 5 4 2" xfId="3951"/>
    <cellStyle name="货币 2 5 5" xfId="3952"/>
    <cellStyle name="货币 2 6" xfId="3222"/>
    <cellStyle name="货币 2 6 2" xfId="2589"/>
    <cellStyle name="货币 2 6 2 2" xfId="3953"/>
    <cellStyle name="货币 2 6 3" xfId="2591"/>
    <cellStyle name="货币 2 6 3 2" xfId="3954"/>
    <cellStyle name="货币 2 6 4" xfId="3955"/>
    <cellStyle name="货币 2 7" xfId="3224"/>
    <cellStyle name="货币 2 7 2" xfId="203"/>
    <cellStyle name="货币 2 7 2 2" xfId="374"/>
    <cellStyle name="货币 2 7 3" xfId="376"/>
    <cellStyle name="货币 2 7 3 2" xfId="379"/>
    <cellStyle name="货币 2 7 4" xfId="382"/>
    <cellStyle name="货币 2 7 4 2" xfId="3840"/>
    <cellStyle name="货币 2 7 5" xfId="3842"/>
    <cellStyle name="货币 2 8" xfId="3227"/>
    <cellStyle name="货币 2 8 2" xfId="394"/>
    <cellStyle name="货币 2 9" xfId="3956"/>
    <cellStyle name="货币 2 9 2" xfId="411"/>
    <cellStyle name="货币 3" xfId="1135"/>
    <cellStyle name="货币 3 10" xfId="3958"/>
    <cellStyle name="货币 3 2" xfId="3960"/>
    <cellStyle name="货币 3 2 2" xfId="3962"/>
    <cellStyle name="货币 3 2 2 2" xfId="3963"/>
    <cellStyle name="货币 3 2 2 2 2" xfId="3964"/>
    <cellStyle name="货币 3 2 2 3" xfId="3965"/>
    <cellStyle name="货币 3 2 2 3 2" xfId="3966"/>
    <cellStyle name="货币 3 2 2 4" xfId="3967"/>
    <cellStyle name="货币 3 2 2 4 2" xfId="3968"/>
    <cellStyle name="货币 3 2 2 5" xfId="3706"/>
    <cellStyle name="货币 3 2 3" xfId="3969"/>
    <cellStyle name="货币 3 2 3 2" xfId="3970"/>
    <cellStyle name="货币 3 2 3 2 2" xfId="3971"/>
    <cellStyle name="货币 3 2 3 3" xfId="1924"/>
    <cellStyle name="货币 3 2 3 3 2" xfId="674"/>
    <cellStyle name="货币 3 2 3 4" xfId="3972"/>
    <cellStyle name="货币 3 2 4" xfId="3973"/>
    <cellStyle name="货币 3 2 4 2" xfId="3974"/>
    <cellStyle name="货币 3 2 4 2 2" xfId="3975"/>
    <cellStyle name="货币 3 2 4 3" xfId="3976"/>
    <cellStyle name="货币 3 2 4 3 2" xfId="2152"/>
    <cellStyle name="货币 3 2 4 4" xfId="3977"/>
    <cellStyle name="货币 3 2 4 4 2" xfId="3007"/>
    <cellStyle name="货币 3 2 4 5" xfId="2430"/>
    <cellStyle name="货币 3 2 5" xfId="2436"/>
    <cellStyle name="货币 3 2 5 2" xfId="3978"/>
    <cellStyle name="货币 3 2 6" xfId="3979"/>
    <cellStyle name="货币 3 2 6 2" xfId="3980"/>
    <cellStyle name="货币 3 2 7" xfId="3012"/>
    <cellStyle name="货币 3 2 7 2" xfId="2864"/>
    <cellStyle name="货币 3 2 8" xfId="542"/>
    <cellStyle name="货币 3 3" xfId="3981"/>
    <cellStyle name="货币 3 3 2" xfId="3983"/>
    <cellStyle name="货币 3 3 2 2" xfId="3984"/>
    <cellStyle name="货币 3 3 3" xfId="3985"/>
    <cellStyle name="货币 3 3 3 2" xfId="3986"/>
    <cellStyle name="货币 3 3 4" xfId="3987"/>
    <cellStyle name="货币 3 3 4 2" xfId="1549"/>
    <cellStyle name="货币 3 3 5" xfId="3988"/>
    <cellStyle name="货币 3 4" xfId="3989"/>
    <cellStyle name="货币 3 4 2" xfId="1139"/>
    <cellStyle name="货币 3 4 2 2" xfId="2627"/>
    <cellStyle name="货币 3 4 3" xfId="3504"/>
    <cellStyle name="货币 3 4 3 2" xfId="1715"/>
    <cellStyle name="货币 3 4 4" xfId="3990"/>
    <cellStyle name="货币 3 4 4 2" xfId="3991"/>
    <cellStyle name="货币 3 4 5" xfId="3992"/>
    <cellStyle name="货币 3 5" xfId="3993"/>
    <cellStyle name="货币 3 5 2" xfId="3994"/>
    <cellStyle name="货币 3 5 2 2" xfId="2704"/>
    <cellStyle name="货币 3 5 3" xfId="3995"/>
    <cellStyle name="货币 3 5 3 2" xfId="3996"/>
    <cellStyle name="货币 3 5 4" xfId="3997"/>
    <cellStyle name="货币 3 6" xfId="1295"/>
    <cellStyle name="货币 3 6 2" xfId="2678"/>
    <cellStyle name="货币 3 6 2 2" xfId="2760"/>
    <cellStyle name="货币 3 6 3" xfId="1900"/>
    <cellStyle name="货币 3 6 3 2" xfId="1902"/>
    <cellStyle name="货币 3 6 4" xfId="1919"/>
    <cellStyle name="货币 3 6 4 2" xfId="1921"/>
    <cellStyle name="货币 3 6 5" xfId="1931"/>
    <cellStyle name="货币 3 7" xfId="3998"/>
    <cellStyle name="货币 3 7 2" xfId="4000"/>
    <cellStyle name="货币 3 8" xfId="4001"/>
    <cellStyle name="货币 3 8 2" xfId="4002"/>
    <cellStyle name="货币 3 9" xfId="4003"/>
    <cellStyle name="货币 3 9 2" xfId="4004"/>
    <cellStyle name="货币 4" xfId="2097"/>
    <cellStyle name="货币 4 10" xfId="4005"/>
    <cellStyle name="货币 4 2" xfId="4006"/>
    <cellStyle name="货币 4 2 2" xfId="4007"/>
    <cellStyle name="货币 4 2 2 2" xfId="4008"/>
    <cellStyle name="货币 4 2 2 2 2" xfId="4009"/>
    <cellStyle name="货币 4 2 2 3" xfId="2284"/>
    <cellStyle name="货币 4 2 2 3 2" xfId="4010"/>
    <cellStyle name="货币 4 2 2 4" xfId="913"/>
    <cellStyle name="货币 4 2 2 4 2" xfId="4011"/>
    <cellStyle name="货币 4 2 2 5" xfId="3795"/>
    <cellStyle name="货币 4 2 3" xfId="4012"/>
    <cellStyle name="货币 4 2 3 2" xfId="4013"/>
    <cellStyle name="货币 4 2 3 2 2" xfId="4014"/>
    <cellStyle name="货币 4 2 3 3" xfId="4015"/>
    <cellStyle name="货币 4 2 3 3 2" xfId="1082"/>
    <cellStyle name="货币 4 2 3 4" xfId="4016"/>
    <cellStyle name="货币 4 2 4" xfId="1395"/>
    <cellStyle name="货币 4 2 4 2" xfId="4017"/>
    <cellStyle name="货币 4 2 4 2 2" xfId="3495"/>
    <cellStyle name="货币 4 2 4 3" xfId="4018"/>
    <cellStyle name="货币 4 2 4 3 2" xfId="3449"/>
    <cellStyle name="货币 4 2 4 4" xfId="4019"/>
    <cellStyle name="货币 4 2 4 4 2" xfId="4020"/>
    <cellStyle name="货币 4 2 4 5" xfId="2483"/>
    <cellStyle name="货币 4 2 5" xfId="4021"/>
    <cellStyle name="货币 4 2 5 2" xfId="4022"/>
    <cellStyle name="货币 4 2 6" xfId="4023"/>
    <cellStyle name="货币 4 2 6 2" xfId="4024"/>
    <cellStyle name="货币 4 2 7" xfId="4025"/>
    <cellStyle name="货币 4 2 7 2" xfId="2927"/>
    <cellStyle name="货币 4 2 8" xfId="2306"/>
    <cellStyle name="货币 4 3" xfId="4026"/>
    <cellStyle name="货币 4 3 2" xfId="4027"/>
    <cellStyle name="货币 4 3 2 2" xfId="4028"/>
    <cellStyle name="货币 4 3 3" xfId="4029"/>
    <cellStyle name="货币 4 3 3 2" xfId="4030"/>
    <cellStyle name="货币 4 3 4" xfId="4031"/>
    <cellStyle name="货币 4 3 4 2" xfId="4032"/>
    <cellStyle name="货币 4 3 5" xfId="4033"/>
    <cellStyle name="货币 4 4" xfId="4034"/>
    <cellStyle name="货币 4 4 2" xfId="4035"/>
    <cellStyle name="货币 4 4 2 2" xfId="4036"/>
    <cellStyle name="货币 4 4 3" xfId="1272"/>
    <cellStyle name="货币 4 4 3 2" xfId="4037"/>
    <cellStyle name="货币 4 4 4" xfId="4038"/>
    <cellStyle name="货币 4 4 4 2" xfId="4039"/>
    <cellStyle name="货币 4 4 5" xfId="4040"/>
    <cellStyle name="货币 4 5" xfId="4041"/>
    <cellStyle name="货币 4 5 2" xfId="2652"/>
    <cellStyle name="货币 4 5 2 2" xfId="3487"/>
    <cellStyle name="货币 4 5 3" xfId="4042"/>
    <cellStyle name="货币 4 5 3 2" xfId="3490"/>
    <cellStyle name="货币 4 5 4" xfId="4043"/>
    <cellStyle name="货币 4 6" xfId="1300"/>
    <cellStyle name="货币 4 6 2" xfId="2668"/>
    <cellStyle name="货币 4 6 2 2" xfId="3523"/>
    <cellStyle name="货币 4 6 3" xfId="2011"/>
    <cellStyle name="货币 4 6 3 2" xfId="2015"/>
    <cellStyle name="货币 4 6 4" xfId="2032"/>
    <cellStyle name="货币 4 6 4 2" xfId="2034"/>
    <cellStyle name="货币 4 6 5" xfId="2040"/>
    <cellStyle name="货币 4 7" xfId="4044"/>
    <cellStyle name="货币 4 7 2" xfId="3397"/>
    <cellStyle name="货币 4 8" xfId="4045"/>
    <cellStyle name="货币 4 8 2" xfId="4046"/>
    <cellStyle name="货币 4 9" xfId="568"/>
    <cellStyle name="货币 4 9 2" xfId="4047"/>
    <cellStyle name="货币 5" xfId="2547"/>
    <cellStyle name="货币 5 2" xfId="4048"/>
    <cellStyle name="货币 5 2 2" xfId="1741"/>
    <cellStyle name="货币 5 3" xfId="4049"/>
    <cellStyle name="货币 5 3 2" xfId="1751"/>
    <cellStyle name="货币 5 4" xfId="4050"/>
    <cellStyle name="货币[0] 2" xfId="50"/>
    <cellStyle name="货币[0] 3" xfId="35"/>
    <cellStyle name="计算 2" xfId="4052"/>
    <cellStyle name="计算 2 2" xfId="4053"/>
    <cellStyle name="计算 2 2 2" xfId="4054"/>
    <cellStyle name="计算 2 2 2 2" xfId="4055"/>
    <cellStyle name="计算 2 2 2 2 2" xfId="4056"/>
    <cellStyle name="计算 2 2 2 3" xfId="2070"/>
    <cellStyle name="计算 2 2 3" xfId="2407"/>
    <cellStyle name="计算 2 2 3 2" xfId="4057"/>
    <cellStyle name="计算 2 2 4" xfId="836"/>
    <cellStyle name="计算 2 3" xfId="4058"/>
    <cellStyle name="计算 2 3 2" xfId="3185"/>
    <cellStyle name="计算 2 3 2 2" xfId="4059"/>
    <cellStyle name="计算 2 3 2 2 2" xfId="3957"/>
    <cellStyle name="计算 2 3 2 3" xfId="4060"/>
    <cellStyle name="计算 2 3 3" xfId="60"/>
    <cellStyle name="计算 2 3 3 2" xfId="4051"/>
    <cellStyle name="计算 2 3 4" xfId="4061"/>
    <cellStyle name="计算 2 3 5" xfId="4062"/>
    <cellStyle name="计算 2 4" xfId="396"/>
    <cellStyle name="计算 2 4 2" xfId="3189"/>
    <cellStyle name="计算 2 4 2 2" xfId="2832"/>
    <cellStyle name="计算 2 4 3" xfId="3192"/>
    <cellStyle name="计算 2 5" xfId="4063"/>
    <cellStyle name="计算 2 5 2" xfId="4064"/>
    <cellStyle name="计算 2 6" xfId="4065"/>
    <cellStyle name="计算 2 7" xfId="4066"/>
    <cellStyle name="计算 3" xfId="1874"/>
    <cellStyle name="计算 3 2" xfId="1877"/>
    <cellStyle name="计算 3 2 2" xfId="4067"/>
    <cellStyle name="计算 3 2 2 2" xfId="4068"/>
    <cellStyle name="计算 3 2 2 2 2" xfId="4069"/>
    <cellStyle name="计算 3 2 2 3" xfId="4070"/>
    <cellStyle name="计算 3 2 3" xfId="4071"/>
    <cellStyle name="计算 3 2 3 2" xfId="4072"/>
    <cellStyle name="计算 3 2 4" xfId="4073"/>
    <cellStyle name="计算 3 3" xfId="4074"/>
    <cellStyle name="计算 3 3 2" xfId="3198"/>
    <cellStyle name="计算 3 3 2 2" xfId="4075"/>
    <cellStyle name="计算 3 3 3" xfId="4076"/>
    <cellStyle name="计算 3 4" xfId="3846"/>
    <cellStyle name="计算 3 4 2" xfId="4077"/>
    <cellStyle name="计算 3 5" xfId="4078"/>
    <cellStyle name="计算 4" xfId="1879"/>
    <cellStyle name="计算 4 2" xfId="1881"/>
    <cellStyle name="计算 4 2 2" xfId="4079"/>
    <cellStyle name="计算 4 2 2 2" xfId="4080"/>
    <cellStyle name="计算 4 2 3" xfId="4081"/>
    <cellStyle name="计算 4 3" xfId="4082"/>
    <cellStyle name="计算 4 3 2" xfId="2030"/>
    <cellStyle name="计算 4 4" xfId="1322"/>
    <cellStyle name="计算 5" xfId="1885"/>
    <cellStyle name="计算 5 2" xfId="1888"/>
    <cellStyle name="计算 5 2 2" xfId="4083"/>
    <cellStyle name="计算 5 2 2 2" xfId="4084"/>
    <cellStyle name="计算 5 2 3" xfId="3004"/>
    <cellStyle name="计算 5 3" xfId="4085"/>
    <cellStyle name="计算 5 3 2" xfId="2060"/>
    <cellStyle name="计算 5 4" xfId="4086"/>
    <cellStyle name="计算 6" xfId="1044"/>
    <cellStyle name="计算 6 2" xfId="1891"/>
    <cellStyle name="计算 6 2 2" xfId="3002"/>
    <cellStyle name="计算 6 3" xfId="4087"/>
    <cellStyle name="计算 7" xfId="1304"/>
    <cellStyle name="计算 7 2" xfId="1893"/>
    <cellStyle name="计算 8" xfId="1895"/>
    <cellStyle name="计算 9" xfId="1965"/>
    <cellStyle name="检查单元格 2" xfId="804"/>
    <cellStyle name="检查单元格 2 2" xfId="3778"/>
    <cellStyle name="检查单元格 2 2 2" xfId="2797"/>
    <cellStyle name="检查单元格 2 2 2 2" xfId="2802"/>
    <cellStyle name="检查单元格 2 2 2 2 2" xfId="2807"/>
    <cellStyle name="检查单元格 2 2 2 3" xfId="2812"/>
    <cellStyle name="检查单元格 2 2 3" xfId="2687"/>
    <cellStyle name="检查单元格 2 2 3 2" xfId="2816"/>
    <cellStyle name="检查单元格 2 2 4" xfId="489"/>
    <cellStyle name="检查单元格 2 3" xfId="4088"/>
    <cellStyle name="检查单元格 2 3 2" xfId="2826"/>
    <cellStyle name="检查单元格 2 3 2 2" xfId="181"/>
    <cellStyle name="检查单元格 2 3 2 2 2" xfId="895"/>
    <cellStyle name="检查单元格 2 3 2 3" xfId="247"/>
    <cellStyle name="检查单元格 2 3 3" xfId="2830"/>
    <cellStyle name="检查单元格 2 3 3 2" xfId="704"/>
    <cellStyle name="检查单元格 2 3 4" xfId="497"/>
    <cellStyle name="检查单元格 2 3 5" xfId="3405"/>
    <cellStyle name="检查单元格 2 4" xfId="4089"/>
    <cellStyle name="检查单元格 2 4 2" xfId="2835"/>
    <cellStyle name="检查单元格 2 4 2 2" xfId="2837"/>
    <cellStyle name="检查单元格 2 4 3" xfId="2839"/>
    <cellStyle name="检查单元格 2 5" xfId="4090"/>
    <cellStyle name="检查单元格 2 5 2" xfId="2845"/>
    <cellStyle name="检查单元格 2 6" xfId="4091"/>
    <cellStyle name="检查单元格 2 7" xfId="975"/>
    <cellStyle name="检查单元格 3" xfId="3781"/>
    <cellStyle name="检查单元格 3 2" xfId="4092"/>
    <cellStyle name="检查单元格 3 2 2" xfId="2890"/>
    <cellStyle name="检查单元格 3 2 2 2" xfId="301"/>
    <cellStyle name="检查单元格 3 2 2 2 2" xfId="2892"/>
    <cellStyle name="检查单元格 3 2 2 3" xfId="2894"/>
    <cellStyle name="检查单元格 3 2 3" xfId="2896"/>
    <cellStyle name="检查单元格 3 2 3 2" xfId="2898"/>
    <cellStyle name="检查单元格 3 2 4" xfId="318"/>
    <cellStyle name="检查单元格 3 3" xfId="4093"/>
    <cellStyle name="检查单元格 3 3 2" xfId="2902"/>
    <cellStyle name="检查单元格 3 3 2 2" xfId="2905"/>
    <cellStyle name="检查单元格 3 3 3" xfId="2907"/>
    <cellStyle name="检查单元格 3 4" xfId="2064"/>
    <cellStyle name="检查单元格 3 4 2" xfId="2911"/>
    <cellStyle name="检查单元格 3 5" xfId="4094"/>
    <cellStyle name="检查单元格 4" xfId="4095"/>
    <cellStyle name="检查单元格 4 2" xfId="4096"/>
    <cellStyle name="检查单元格 4 2 2" xfId="2948"/>
    <cellStyle name="检查单元格 4 2 2 2" xfId="414"/>
    <cellStyle name="检查单元格 4 2 3" xfId="2953"/>
    <cellStyle name="检查单元格 4 3" xfId="3959"/>
    <cellStyle name="检查单元格 4 3 2" xfId="2963"/>
    <cellStyle name="检查单元格 4 4" xfId="4097"/>
    <cellStyle name="检查单元格 5" xfId="4098"/>
    <cellStyle name="检查单元格 5 2" xfId="2205"/>
    <cellStyle name="检查单元格 5 2 2" xfId="4099"/>
    <cellStyle name="检查单元格 5 2 2 2" xfId="4100"/>
    <cellStyle name="检查单元格 5 2 3" xfId="4101"/>
    <cellStyle name="检查单元格 5 3" xfId="4102"/>
    <cellStyle name="检查单元格 5 3 2" xfId="4103"/>
    <cellStyle name="检查单元格 5 4" xfId="2700"/>
    <cellStyle name="检查单元格 6" xfId="762"/>
    <cellStyle name="检查单元格 6 2" xfId="1413"/>
    <cellStyle name="检查单元格 6 2 2" xfId="4104"/>
    <cellStyle name="检查单元格 6 3" xfId="3031"/>
    <cellStyle name="检查单元格 7" xfId="3622"/>
    <cellStyle name="检查单元格 7 2" xfId="4105"/>
    <cellStyle name="检查单元格 8" xfId="1661"/>
    <cellStyle name="检查单元格 9" xfId="3624"/>
    <cellStyle name="解释性文本 2" xfId="2057"/>
    <cellStyle name="解释性文本 2 2" xfId="2059"/>
    <cellStyle name="解释性文本 2 2 2" xfId="2877"/>
    <cellStyle name="解释性文本 2 2 2 2" xfId="2879"/>
    <cellStyle name="解释性文本 2 2 3" xfId="2881"/>
    <cellStyle name="解释性文本 2 3" xfId="512"/>
    <cellStyle name="解释性文本 2 3 2" xfId="316"/>
    <cellStyle name="解释性文本 2 4" xfId="517"/>
    <cellStyle name="解释性文本 3" xfId="2062"/>
    <cellStyle name="解释性文本 3 2" xfId="4106"/>
    <cellStyle name="解释性文本 3 2 2" xfId="2941"/>
    <cellStyle name="解释性文本 3 2 2 2" xfId="530"/>
    <cellStyle name="解释性文本 3 2 3" xfId="2943"/>
    <cellStyle name="解释性文本 3 3" xfId="144"/>
    <cellStyle name="解释性文本 3 3 2" xfId="2956"/>
    <cellStyle name="解释性文本 3 4" xfId="2180"/>
    <cellStyle name="解释性文本 4" xfId="4107"/>
    <cellStyle name="解释性文本 4 2" xfId="4108"/>
    <cellStyle name="解释性文本 4 2 2" xfId="4109"/>
    <cellStyle name="解释性文本 4 3" xfId="387"/>
    <cellStyle name="解释性文本 5" xfId="3346"/>
    <cellStyle name="解释性文本 5 2" xfId="3348"/>
    <cellStyle name="解释性文本 5 2 2" xfId="728"/>
    <cellStyle name="解释性文本 5 3" xfId="1995"/>
    <cellStyle name="解释性文本 6" xfId="3353"/>
    <cellStyle name="解释性文本 6 2" xfId="1543"/>
    <cellStyle name="解释性文本 7" xfId="327"/>
    <cellStyle name="警告文本 2" xfId="3712"/>
    <cellStyle name="警告文本 2 2" xfId="708"/>
    <cellStyle name="警告文本 2 2 2" xfId="713"/>
    <cellStyle name="警告文本 2 2 2 2" xfId="4110"/>
    <cellStyle name="警告文本 2 2 3" xfId="4111"/>
    <cellStyle name="警告文本 2 3" xfId="260"/>
    <cellStyle name="警告文本 2 3 2" xfId="3887"/>
    <cellStyle name="警告文本 2 4" xfId="4112"/>
    <cellStyle name="警告文本 3" xfId="3715"/>
    <cellStyle name="警告文本 3 2" xfId="3717"/>
    <cellStyle name="警告文本 3 2 2" xfId="3890"/>
    <cellStyle name="警告文本 3 2 2 2" xfId="4113"/>
    <cellStyle name="警告文本 3 2 3" xfId="1611"/>
    <cellStyle name="警告文本 3 3" xfId="4114"/>
    <cellStyle name="警告文本 3 3 2" xfId="3391"/>
    <cellStyle name="警告文本 3 4" xfId="2472"/>
    <cellStyle name="警告文本 4" xfId="3719"/>
    <cellStyle name="警告文本 4 2" xfId="4115"/>
    <cellStyle name="警告文本 4 2 2" xfId="4116"/>
    <cellStyle name="警告文本 4 3" xfId="4117"/>
    <cellStyle name="警告文本 5" xfId="4118"/>
    <cellStyle name="警告文本 5 2" xfId="4119"/>
    <cellStyle name="警告文本 5 2 2" xfId="4120"/>
    <cellStyle name="警告文本 5 3" xfId="4121"/>
    <cellStyle name="警告文本 6" xfId="4122"/>
    <cellStyle name="警告文本 6 2" xfId="4123"/>
    <cellStyle name="警告文本 7" xfId="839"/>
    <cellStyle name="链接单元格 2" xfId="2746"/>
    <cellStyle name="链接单元格 2 2" xfId="3915"/>
    <cellStyle name="链接单元格 2 2 2" xfId="3917"/>
    <cellStyle name="链接单元格 2 2 2 2" xfId="274"/>
    <cellStyle name="链接单元格 2 2 3" xfId="1908"/>
    <cellStyle name="链接单元格 2 3" xfId="3920"/>
    <cellStyle name="链接单元格 2 3 2" xfId="3870"/>
    <cellStyle name="链接单元格 2 4" xfId="3924"/>
    <cellStyle name="链接单元格 3" xfId="4124"/>
    <cellStyle name="链接单元格 3 2" xfId="2328"/>
    <cellStyle name="链接单元格 3 2 2" xfId="506"/>
    <cellStyle name="链接单元格 3 2 2 2" xfId="513"/>
    <cellStyle name="链接单元格 3 2 3" xfId="131"/>
    <cellStyle name="链接单元格 3 3" xfId="3932"/>
    <cellStyle name="链接单元格 3 3 2" xfId="633"/>
    <cellStyle name="链接单元格 3 4" xfId="3934"/>
    <cellStyle name="链接单元格 4" xfId="4125"/>
    <cellStyle name="链接单元格 4 2" xfId="3940"/>
    <cellStyle name="链接单元格 4 2 2" xfId="949"/>
    <cellStyle name="链接单元格 4 3" xfId="3942"/>
    <cellStyle name="链接单元格 5" xfId="2366"/>
    <cellStyle name="链接单元格 5 2" xfId="3948"/>
    <cellStyle name="链接单元格 5 2 2" xfId="1225"/>
    <cellStyle name="链接单元格 5 3" xfId="3950"/>
    <cellStyle name="链接单元格 6" xfId="3327"/>
    <cellStyle name="链接单元格 6 2" xfId="2592"/>
    <cellStyle name="链接单元格 7" xfId="3837"/>
    <cellStyle name="霓付 [0]_laroux" xfId="3713"/>
    <cellStyle name="霓付_laroux" xfId="621"/>
    <cellStyle name="烹拳 [0]_laroux" xfId="452"/>
    <cellStyle name="烹拳_laroux" xfId="3277"/>
    <cellStyle name="普通_97-917" xfId="4126"/>
    <cellStyle name="千分位[0]_BT (2)" xfId="4127"/>
    <cellStyle name="千分位_97-917" xfId="2103"/>
    <cellStyle name="千位[0]_，" xfId="4128"/>
    <cellStyle name="千位_，" xfId="4129"/>
    <cellStyle name="千位分隔" xfId="20" builtinId="3"/>
    <cellStyle name="千位分隔 10" xfId="4130"/>
    <cellStyle name="千位分隔 11" xfId="4131"/>
    <cellStyle name="千位分隔 2" xfId="4132"/>
    <cellStyle name="千位分隔 2 2" xfId="4133"/>
    <cellStyle name="千位分隔 2 2 2" xfId="4134"/>
    <cellStyle name="千位分隔 2 2 2 2" xfId="4135"/>
    <cellStyle name="千位分隔 2 2 2 2 2" xfId="4136"/>
    <cellStyle name="千位分隔 2 2 2 3" xfId="4137"/>
    <cellStyle name="千位分隔 2 2 2 3 2" xfId="4138"/>
    <cellStyle name="千位分隔 2 2 2 4" xfId="4139"/>
    <cellStyle name="千位分隔 2 2 2 4 2" xfId="4140"/>
    <cellStyle name="千位分隔 2 2 2 5" xfId="4141"/>
    <cellStyle name="千位分隔 2 2 2 5 2" xfId="4142"/>
    <cellStyle name="千位分隔 2 2 2 6" xfId="4143"/>
    <cellStyle name="千位分隔 2 2 3" xfId="4144"/>
    <cellStyle name="千位分隔 2 2 3 2" xfId="4145"/>
    <cellStyle name="千位分隔 2 2 3 2 2" xfId="4146"/>
    <cellStyle name="千位分隔 2 2 3 3" xfId="4147"/>
    <cellStyle name="千位分隔 2 2 3 3 2" xfId="4148"/>
    <cellStyle name="千位分隔 2 2 3 4" xfId="4149"/>
    <cellStyle name="千位分隔 2 2 3 5" xfId="4150"/>
    <cellStyle name="千位分隔 2 2 4" xfId="4151"/>
    <cellStyle name="千位分隔 2 2 4 2" xfId="86"/>
    <cellStyle name="千位分隔 2 2 4 2 2" xfId="4152"/>
    <cellStyle name="千位分隔 2 2 4 3" xfId="91"/>
    <cellStyle name="千位分隔 2 2 4 3 2" xfId="4154"/>
    <cellStyle name="千位分隔 2 2 4 4" xfId="98"/>
    <cellStyle name="千位分隔 2 2 4 4 2" xfId="4156"/>
    <cellStyle name="千位分隔 2 2 4 5" xfId="114"/>
    <cellStyle name="千位分隔 2 2 5" xfId="4158"/>
    <cellStyle name="千位分隔 2 2 5 2" xfId="4159"/>
    <cellStyle name="千位分隔 2 2 6" xfId="4160"/>
    <cellStyle name="千位分隔 2 2 6 2" xfId="4161"/>
    <cellStyle name="千位分隔 2 2 7" xfId="4162"/>
    <cellStyle name="千位分隔 2 2 7 2" xfId="4163"/>
    <cellStyle name="千位分隔 2 2 8" xfId="604"/>
    <cellStyle name="千位分隔 2 3" xfId="4164"/>
    <cellStyle name="千位分隔 2 3 2" xfId="4165"/>
    <cellStyle name="千位分隔 2 3 2 2" xfId="4166"/>
    <cellStyle name="千位分隔 2 3 3" xfId="4167"/>
    <cellStyle name="千位分隔 2 3 3 2" xfId="4168"/>
    <cellStyle name="千位分隔 2 3 4" xfId="4169"/>
    <cellStyle name="千位分隔 2 3 4 2" xfId="4170"/>
    <cellStyle name="千位分隔 2 3 5" xfId="4171"/>
    <cellStyle name="千位分隔 2 3 5 2" xfId="4172"/>
    <cellStyle name="千位分隔 2 3 6" xfId="4173"/>
    <cellStyle name="千位分隔 2 4" xfId="4174"/>
    <cellStyle name="千位分隔 2 4 2" xfId="4175"/>
    <cellStyle name="千位分隔 2 4 2 2" xfId="4176"/>
    <cellStyle name="千位分隔 2 4 3" xfId="4177"/>
    <cellStyle name="千位分隔 2 4 3 2" xfId="4178"/>
    <cellStyle name="千位分隔 2 4 4" xfId="4179"/>
    <cellStyle name="千位分隔 2 4 5" xfId="4180"/>
    <cellStyle name="千位分隔 2 5" xfId="4181"/>
    <cellStyle name="千位分隔 2 5 2" xfId="4182"/>
    <cellStyle name="千位分隔 2 5 2 2" xfId="4183"/>
    <cellStyle name="千位分隔 2 5 3" xfId="4184"/>
    <cellStyle name="千位分隔 2 5 3 2" xfId="4185"/>
    <cellStyle name="千位分隔 2 5 4" xfId="4186"/>
    <cellStyle name="千位分隔 2 5 4 2" xfId="4187"/>
    <cellStyle name="千位分隔 2 5 5" xfId="4188"/>
    <cellStyle name="千位分隔 2 6" xfId="4189"/>
    <cellStyle name="千位分隔 2 6 2" xfId="4190"/>
    <cellStyle name="千位分隔 2 7" xfId="4191"/>
    <cellStyle name="千位分隔 2 7 2" xfId="4192"/>
    <cellStyle name="千位分隔 2 8" xfId="4193"/>
    <cellStyle name="千位分隔 2 8 2" xfId="4194"/>
    <cellStyle name="千位分隔 2 9" xfId="4195"/>
    <cellStyle name="千位分隔 3" xfId="4196"/>
    <cellStyle name="千位分隔 3 10" xfId="4197"/>
    <cellStyle name="千位分隔 3 11" xfId="4198"/>
    <cellStyle name="千位分隔 3 2" xfId="4199"/>
    <cellStyle name="千位分隔 3 2 2" xfId="4200"/>
    <cellStyle name="千位分隔 3 2 2 2" xfId="4201"/>
    <cellStyle name="千位分隔 3 2 2 2 2" xfId="4203"/>
    <cellStyle name="千位分隔 3 2 2 3" xfId="4205"/>
    <cellStyle name="千位分隔 3 2 2 3 2" xfId="4207"/>
    <cellStyle name="千位分隔 3 2 2 4" xfId="4208"/>
    <cellStyle name="千位分隔 3 2 2 4 2" xfId="4210"/>
    <cellStyle name="千位分隔 3 2 2 5" xfId="4211"/>
    <cellStyle name="千位分隔 3 2 3" xfId="4212"/>
    <cellStyle name="千位分隔 3 2 3 2" xfId="4213"/>
    <cellStyle name="千位分隔 3 2 3 2 2" xfId="4215"/>
    <cellStyle name="千位分隔 3 2 3 3" xfId="4216"/>
    <cellStyle name="千位分隔 3 2 3 3 2" xfId="4217"/>
    <cellStyle name="千位分隔 3 2 3 4" xfId="3071"/>
    <cellStyle name="千位分隔 3 2 4" xfId="4218"/>
    <cellStyle name="千位分隔 3 2 4 2" xfId="4219"/>
    <cellStyle name="千位分隔 3 2 4 2 2" xfId="4220"/>
    <cellStyle name="千位分隔 3 2 4 3" xfId="4221"/>
    <cellStyle name="千位分隔 3 2 4 3 2" xfId="4222"/>
    <cellStyle name="千位分隔 3 2 4 4" xfId="3079"/>
    <cellStyle name="千位分隔 3 2 4 4 2" xfId="4223"/>
    <cellStyle name="千位分隔 3 2 4 5" xfId="4224"/>
    <cellStyle name="千位分隔 3 2 5" xfId="4225"/>
    <cellStyle name="千位分隔 3 2 5 2" xfId="4226"/>
    <cellStyle name="千位分隔 3 2 6" xfId="4227"/>
    <cellStyle name="千位分隔 3 2 6 2" xfId="4228"/>
    <cellStyle name="千位分隔 3 2 7" xfId="4229"/>
    <cellStyle name="千位分隔 3 2 7 2" xfId="4230"/>
    <cellStyle name="千位分隔 3 2 8" xfId="622"/>
    <cellStyle name="千位分隔 3 3" xfId="4231"/>
    <cellStyle name="千位分隔 3 3 2" xfId="4232"/>
    <cellStyle name="千位分隔 3 3 2 2" xfId="4233"/>
    <cellStyle name="千位分隔 3 3 3" xfId="4235"/>
    <cellStyle name="千位分隔 3 3 3 2" xfId="4236"/>
    <cellStyle name="千位分隔 3 3 4" xfId="4238"/>
    <cellStyle name="千位分隔 3 3 4 2" xfId="4239"/>
    <cellStyle name="千位分隔 3 3 5" xfId="4240"/>
    <cellStyle name="千位分隔 3 4" xfId="4241"/>
    <cellStyle name="千位分隔 3 4 2" xfId="4242"/>
    <cellStyle name="千位分隔 3 4 2 2" xfId="4244"/>
    <cellStyle name="千位分隔 3 4 3" xfId="4247"/>
    <cellStyle name="千位分隔 3 4 3 2" xfId="4249"/>
    <cellStyle name="千位分隔 3 4 4" xfId="4252"/>
    <cellStyle name="千位分隔 3 4 4 2" xfId="4254"/>
    <cellStyle name="千位分隔 3 4 5" xfId="4255"/>
    <cellStyle name="千位分隔 3 5" xfId="4257"/>
    <cellStyle name="千位分隔 3 5 2" xfId="4258"/>
    <cellStyle name="千位分隔 3 5 2 2" xfId="4259"/>
    <cellStyle name="千位分隔 3 5 3" xfId="4261"/>
    <cellStyle name="千位分隔 3 5 3 2" xfId="4262"/>
    <cellStyle name="千位分隔 3 5 4" xfId="4264"/>
    <cellStyle name="千位分隔 3 6" xfId="4265"/>
    <cellStyle name="千位分隔 3 6 2" xfId="4266"/>
    <cellStyle name="千位分隔 3 6 2 2" xfId="4267"/>
    <cellStyle name="千位分隔 3 6 3" xfId="4268"/>
    <cellStyle name="千位分隔 3 6 3 2" xfId="4269"/>
    <cellStyle name="千位分隔 3 6 4" xfId="4271"/>
    <cellStyle name="千位分隔 3 6 4 2" xfId="4272"/>
    <cellStyle name="千位分隔 3 6 5" xfId="4273"/>
    <cellStyle name="千位分隔 3 7" xfId="4274"/>
    <cellStyle name="千位分隔 3 7 2" xfId="4275"/>
    <cellStyle name="千位分隔 3 8" xfId="4276"/>
    <cellStyle name="千位分隔 3 8 2" xfId="4277"/>
    <cellStyle name="千位分隔 3 9" xfId="4278"/>
    <cellStyle name="千位分隔 3 9 2" xfId="4279"/>
    <cellStyle name="千位分隔 4" xfId="4280"/>
    <cellStyle name="千位分隔 4 10" xfId="4281"/>
    <cellStyle name="千位分隔 4 2" xfId="4282"/>
    <cellStyle name="千位分隔 4 2 2" xfId="4283"/>
    <cellStyle name="千位分隔 4 2 2 2" xfId="4284"/>
    <cellStyle name="千位分隔 4 2 2 2 2" xfId="4285"/>
    <cellStyle name="千位分隔 4 2 2 3" xfId="4286"/>
    <cellStyle name="千位分隔 4 2 2 3 2" xfId="4287"/>
    <cellStyle name="千位分隔 4 2 2 4" xfId="4288"/>
    <cellStyle name="千位分隔 4 2 2 4 2" xfId="4289"/>
    <cellStyle name="千位分隔 4 2 2 5" xfId="4290"/>
    <cellStyle name="千位分隔 4 2 3" xfId="4291"/>
    <cellStyle name="千位分隔 4 2 3 2" xfId="2420"/>
    <cellStyle name="千位分隔 4 2 3 2 2" xfId="3803"/>
    <cellStyle name="千位分隔 4 2 3 3" xfId="1282"/>
    <cellStyle name="千位分隔 4 2 3 3 2" xfId="3806"/>
    <cellStyle name="千位分隔 4 2 3 4" xfId="3103"/>
    <cellStyle name="千位分隔 4 2 4" xfId="4292"/>
    <cellStyle name="千位分隔 4 2 4 2" xfId="4293"/>
    <cellStyle name="千位分隔 4 2 4 2 2" xfId="4294"/>
    <cellStyle name="千位分隔 4 2 4 3" xfId="4295"/>
    <cellStyle name="千位分隔 4 2 4 3 2" xfId="4296"/>
    <cellStyle name="千位分隔 4 2 4 4" xfId="3109"/>
    <cellStyle name="千位分隔 4 2 4 4 2" xfId="4298"/>
    <cellStyle name="千位分隔 4 2 4 5" xfId="4299"/>
    <cellStyle name="千位分隔 4 2 5" xfId="4300"/>
    <cellStyle name="千位分隔 4 2 5 2" xfId="4301"/>
    <cellStyle name="千位分隔 4 2 6" xfId="4302"/>
    <cellStyle name="千位分隔 4 2 6 2" xfId="4303"/>
    <cellStyle name="千位分隔 4 2 7" xfId="4304"/>
    <cellStyle name="千位分隔 4 2 7 2" xfId="4305"/>
    <cellStyle name="千位分隔 4 2 8" xfId="4306"/>
    <cellStyle name="千位分隔 4 3" xfId="4307"/>
    <cellStyle name="千位分隔 4 3 2" xfId="4308"/>
    <cellStyle name="千位分隔 4 3 2 2" xfId="4309"/>
    <cellStyle name="千位分隔 4 3 3" xfId="1937"/>
    <cellStyle name="千位分隔 4 3 3 2" xfId="158"/>
    <cellStyle name="千位分隔 4 3 4" xfId="4310"/>
    <cellStyle name="千位分隔 4 3 4 2" xfId="4311"/>
    <cellStyle name="千位分隔 4 3 5" xfId="4312"/>
    <cellStyle name="千位分隔 4 4" xfId="4313"/>
    <cellStyle name="千位分隔 4 4 2" xfId="4314"/>
    <cellStyle name="千位分隔 4 4 2 2" xfId="4315"/>
    <cellStyle name="千位分隔 4 4 3" xfId="4316"/>
    <cellStyle name="千位分隔 4 4 3 2" xfId="4317"/>
    <cellStyle name="千位分隔 4 4 4" xfId="3821"/>
    <cellStyle name="千位分隔 4 4 4 2" xfId="4318"/>
    <cellStyle name="千位分隔 4 4 5" xfId="4319"/>
    <cellStyle name="千位分隔 4 5" xfId="4320"/>
    <cellStyle name="千位分隔 4 5 2" xfId="4321"/>
    <cellStyle name="千位分隔 4 5 2 2" xfId="4322"/>
    <cellStyle name="千位分隔 4 5 3" xfId="4323"/>
    <cellStyle name="千位分隔 4 5 3 2" xfId="4324"/>
    <cellStyle name="千位分隔 4 5 4" xfId="4325"/>
    <cellStyle name="千位分隔 4 6" xfId="4326"/>
    <cellStyle name="千位分隔 4 6 2" xfId="4327"/>
    <cellStyle name="千位分隔 4 6 2 2" xfId="4328"/>
    <cellStyle name="千位分隔 4 6 3" xfId="4329"/>
    <cellStyle name="千位分隔 4 6 3 2" xfId="4330"/>
    <cellStyle name="千位分隔 4 6 4" xfId="4331"/>
    <cellStyle name="千位分隔 4 6 4 2" xfId="4332"/>
    <cellStyle name="千位分隔 4 6 5" xfId="4333"/>
    <cellStyle name="千位分隔 4 7" xfId="4334"/>
    <cellStyle name="千位分隔 4 7 2" xfId="4335"/>
    <cellStyle name="千位分隔 4 8" xfId="4336"/>
    <cellStyle name="千位分隔 4 8 2" xfId="4337"/>
    <cellStyle name="千位分隔 4 9" xfId="4338"/>
    <cellStyle name="千位分隔 4 9 2" xfId="4339"/>
    <cellStyle name="千位分隔 5" xfId="4340"/>
    <cellStyle name="千位分隔 5 2" xfId="4341"/>
    <cellStyle name="千位分隔 5 2 2" xfId="4342"/>
    <cellStyle name="千位分隔 5 3" xfId="4343"/>
    <cellStyle name="千位分隔 5 3 2" xfId="4344"/>
    <cellStyle name="千位分隔 5 4" xfId="4345"/>
    <cellStyle name="千位分隔 5 4 2" xfId="4346"/>
    <cellStyle name="千位分隔 5 5" xfId="4347"/>
    <cellStyle name="千位分隔 6" xfId="4348"/>
    <cellStyle name="千位分隔 6 2" xfId="4349"/>
    <cellStyle name="千位分隔 6 2 2" xfId="4350"/>
    <cellStyle name="千位分隔 6 3" xfId="4351"/>
    <cellStyle name="千位分隔 6 3 2" xfId="4352"/>
    <cellStyle name="千位分隔 6 4" xfId="4353"/>
    <cellStyle name="千位分隔 7" xfId="4354"/>
    <cellStyle name="千位分隔 7 2" xfId="4355"/>
    <cellStyle name="千位分隔 8" xfId="4356"/>
    <cellStyle name="千位分隔 8 2" xfId="4357"/>
    <cellStyle name="千位分隔 9" xfId="4358"/>
    <cellStyle name="千位分隔 9 2" xfId="4359"/>
    <cellStyle name="千位分隔_第10稿 鲤城区2015年财政收支预算草案   12.19" xfId="4360"/>
    <cellStyle name="钎霖_laroux" xfId="4361"/>
    <cellStyle name="强调文字颜色 1 2" xfId="4362"/>
    <cellStyle name="强调文字颜色 1 2 2" xfId="4363"/>
    <cellStyle name="强调文字颜色 1 2 2 2" xfId="4364"/>
    <cellStyle name="强调文字颜色 1 2 2 2 2" xfId="4365"/>
    <cellStyle name="强调文字颜色 1 2 2 2 2 2" xfId="4366"/>
    <cellStyle name="强调文字颜色 1 2 2 2 3" xfId="4367"/>
    <cellStyle name="强调文字颜色 1 2 2 3" xfId="2771"/>
    <cellStyle name="强调文字颜色 1 2 2 3 2" xfId="4368"/>
    <cellStyle name="强调文字颜色 1 2 2 4" xfId="4369"/>
    <cellStyle name="强调文字颜色 1 2 3" xfId="4370"/>
    <cellStyle name="强调文字颜色 1 2 3 2" xfId="4371"/>
    <cellStyle name="强调文字颜色 1 2 3 2 2" xfId="3096"/>
    <cellStyle name="强调文字颜色 1 2 3 2 2 2" xfId="3100"/>
    <cellStyle name="强调文字颜色 1 2 3 2 3" xfId="3114"/>
    <cellStyle name="强调文字颜色 1 2 3 3" xfId="4372"/>
    <cellStyle name="强调文字颜色 1 2 3 3 2" xfId="3136"/>
    <cellStyle name="强调文字颜色 1 2 3 4" xfId="4373"/>
    <cellStyle name="强调文字颜色 1 2 3 5" xfId="4374"/>
    <cellStyle name="强调文字颜色 1 2 4" xfId="4375"/>
    <cellStyle name="强调文字颜色 1 2 4 2" xfId="4376"/>
    <cellStyle name="强调文字颜色 1 2 4 2 2" xfId="4377"/>
    <cellStyle name="强调文字颜色 1 2 4 3" xfId="4378"/>
    <cellStyle name="强调文字颜色 1 2 5" xfId="4379"/>
    <cellStyle name="强调文字颜色 1 2 5 2" xfId="4380"/>
    <cellStyle name="强调文字颜色 1 2 6" xfId="4381"/>
    <cellStyle name="强调文字颜色 1 2 7" xfId="4382"/>
    <cellStyle name="强调文字颜色 1 3" xfId="4383"/>
    <cellStyle name="强调文字颜色 1 3 2" xfId="4384"/>
    <cellStyle name="强调文字颜色 1 3 2 2" xfId="4385"/>
    <cellStyle name="强调文字颜色 1 3 2 2 2" xfId="3378"/>
    <cellStyle name="强调文字颜色 1 3 2 2 2 2" xfId="4386"/>
    <cellStyle name="强调文字颜色 1 3 2 2 3" xfId="4387"/>
    <cellStyle name="强调文字颜色 1 3 2 3" xfId="4388"/>
    <cellStyle name="强调文字颜色 1 3 2 3 2" xfId="4389"/>
    <cellStyle name="强调文字颜色 1 3 2 4" xfId="4390"/>
    <cellStyle name="强调文字颜色 1 3 3" xfId="2242"/>
    <cellStyle name="强调文字颜色 1 3 3 2" xfId="4391"/>
    <cellStyle name="强调文字颜色 1 3 3 2 2" xfId="464"/>
    <cellStyle name="强调文字颜色 1 3 3 3" xfId="4392"/>
    <cellStyle name="强调文字颜色 1 3 4" xfId="4393"/>
    <cellStyle name="强调文字颜色 1 3 4 2" xfId="4394"/>
    <cellStyle name="强调文字颜色 1 3 5" xfId="4395"/>
    <cellStyle name="强调文字颜色 1 4" xfId="4396"/>
    <cellStyle name="强调文字颜色 1 4 2" xfId="4397"/>
    <cellStyle name="强调文字颜色 1 4 2 2" xfId="4398"/>
    <cellStyle name="强调文字颜色 1 4 2 2 2" xfId="4399"/>
    <cellStyle name="强调文字颜色 1 4 2 3" xfId="4400"/>
    <cellStyle name="强调文字颜色 1 4 3" xfId="4401"/>
    <cellStyle name="强调文字颜色 1 4 3 2" xfId="4402"/>
    <cellStyle name="强调文字颜色 1 4 4" xfId="4403"/>
    <cellStyle name="强调文字颜色 1 5" xfId="4404"/>
    <cellStyle name="强调文字颜色 1 5 2" xfId="4405"/>
    <cellStyle name="强调文字颜色 1 5 2 2" xfId="4406"/>
    <cellStyle name="强调文字颜色 1 5 2 2 2" xfId="4407"/>
    <cellStyle name="强调文字颜色 1 5 2 3" xfId="4408"/>
    <cellStyle name="强调文字颜色 1 5 3" xfId="4409"/>
    <cellStyle name="强调文字颜色 1 5 3 2" xfId="4410"/>
    <cellStyle name="强调文字颜色 1 5 4" xfId="4411"/>
    <cellStyle name="强调文字颜色 1 6" xfId="4412"/>
    <cellStyle name="强调文字颜色 1 6 2" xfId="4413"/>
    <cellStyle name="强调文字颜色 1 6 2 2" xfId="4414"/>
    <cellStyle name="强调文字颜色 1 6 3" xfId="4415"/>
    <cellStyle name="强调文字颜色 1 7" xfId="4416"/>
    <cellStyle name="强调文字颜色 1 7 2" xfId="4417"/>
    <cellStyle name="强调文字颜色 1 8" xfId="4418"/>
    <cellStyle name="强调文字颜色 1 9" xfId="4419"/>
    <cellStyle name="强调文字颜色 2 2" xfId="4420"/>
    <cellStyle name="强调文字颜色 2 2 2" xfId="4421"/>
    <cellStyle name="强调文字颜色 2 2 2 2" xfId="1343"/>
    <cellStyle name="强调文字颜色 2 2 2 2 2" xfId="1345"/>
    <cellStyle name="强调文字颜色 2 2 2 2 2 2" xfId="1347"/>
    <cellStyle name="强调文字颜色 2 2 2 2 3" xfId="1357"/>
    <cellStyle name="强调文字颜色 2 2 2 3" xfId="1142"/>
    <cellStyle name="强调文字颜色 2 2 2 3 2" xfId="1145"/>
    <cellStyle name="强调文字颜色 2 2 2 4" xfId="1149"/>
    <cellStyle name="强调文字颜色 2 2 3" xfId="4422"/>
    <cellStyle name="强调文字颜色 2 2 3 2" xfId="1439"/>
    <cellStyle name="强调文字颜色 2 2 3 2 2" xfId="1441"/>
    <cellStyle name="强调文字颜色 2 2 3 2 2 2" xfId="1445"/>
    <cellStyle name="强调文字颜色 2 2 3 2 3" xfId="1454"/>
    <cellStyle name="强调文字颜色 2 2 3 3" xfId="1157"/>
    <cellStyle name="强调文字颜色 2 2 3 3 2" xfId="54"/>
    <cellStyle name="强调文字颜色 2 2 3 4" xfId="1480"/>
    <cellStyle name="强调文字颜色 2 2 3 5" xfId="176"/>
    <cellStyle name="强调文字颜色 2 2 4" xfId="4423"/>
    <cellStyle name="强调文字颜色 2 2 4 2" xfId="1555"/>
    <cellStyle name="强调文字颜色 2 2 4 2 2" xfId="1558"/>
    <cellStyle name="强调文字颜色 2 2 4 3" xfId="1161"/>
    <cellStyle name="强调文字颜色 2 2 5" xfId="4424"/>
    <cellStyle name="强调文字颜色 2 2 5 2" xfId="1662"/>
    <cellStyle name="强调文字颜色 2 2 6" xfId="4425"/>
    <cellStyle name="强调文字颜色 2 2 7" xfId="4426"/>
    <cellStyle name="强调文字颜色 2 3" xfId="4427"/>
    <cellStyle name="强调文字颜色 2 3 2" xfId="4428"/>
    <cellStyle name="强调文字颜色 2 3 2 2" xfId="4429"/>
    <cellStyle name="强调文字颜色 2 3 2 2 2" xfId="4430"/>
    <cellStyle name="强调文字颜色 2 3 2 2 2 2" xfId="4431"/>
    <cellStyle name="强调文字颜色 2 3 2 2 3" xfId="4432"/>
    <cellStyle name="强调文字颜色 2 3 2 3" xfId="4433"/>
    <cellStyle name="强调文字颜色 2 3 2 3 2" xfId="4434"/>
    <cellStyle name="强调文字颜色 2 3 2 4" xfId="4435"/>
    <cellStyle name="强调文字颜色 2 3 3" xfId="4436"/>
    <cellStyle name="强调文字颜色 2 3 3 2" xfId="4437"/>
    <cellStyle name="强调文字颜色 2 3 3 2 2" xfId="4438"/>
    <cellStyle name="强调文字颜色 2 3 3 3" xfId="4439"/>
    <cellStyle name="强调文字颜色 2 3 4" xfId="4440"/>
    <cellStyle name="强调文字颜色 2 3 4 2" xfId="4441"/>
    <cellStyle name="强调文字颜色 2 3 5" xfId="4442"/>
    <cellStyle name="强调文字颜色 2 4" xfId="4443"/>
    <cellStyle name="强调文字颜色 2 4 2" xfId="4444"/>
    <cellStyle name="强调文字颜色 2 4 2 2" xfId="4445"/>
    <cellStyle name="强调文字颜色 2 4 2 2 2" xfId="4446"/>
    <cellStyle name="强调文字颜色 2 4 2 3" xfId="4447"/>
    <cellStyle name="强调文字颜色 2 4 3" xfId="4448"/>
    <cellStyle name="强调文字颜色 2 4 3 2" xfId="4449"/>
    <cellStyle name="强调文字颜色 2 4 4" xfId="4450"/>
    <cellStyle name="强调文字颜色 2 5" xfId="4451"/>
    <cellStyle name="强调文字颜色 2 5 2" xfId="4452"/>
    <cellStyle name="强调文字颜色 2 5 2 2" xfId="4453"/>
    <cellStyle name="强调文字颜色 2 5 2 2 2" xfId="4454"/>
    <cellStyle name="强调文字颜色 2 5 2 3" xfId="4455"/>
    <cellStyle name="强调文字颜色 2 5 3" xfId="4456"/>
    <cellStyle name="强调文字颜色 2 5 3 2" xfId="4457"/>
    <cellStyle name="强调文字颜色 2 5 4" xfId="4458"/>
    <cellStyle name="强调文字颜色 2 6" xfId="4459"/>
    <cellStyle name="强调文字颜色 2 6 2" xfId="4460"/>
    <cellStyle name="强调文字颜色 2 6 2 2" xfId="4461"/>
    <cellStyle name="强调文字颜色 2 6 3" xfId="4462"/>
    <cellStyle name="强调文字颜色 2 7" xfId="4463"/>
    <cellStyle name="强调文字颜色 2 7 2" xfId="4464"/>
    <cellStyle name="强调文字颜色 2 8" xfId="4465"/>
    <cellStyle name="强调文字颜色 2 9" xfId="4466"/>
    <cellStyle name="强调文字颜色 3 2" xfId="4153"/>
    <cellStyle name="强调文字颜色 3 2 2" xfId="4467"/>
    <cellStyle name="强调文字颜色 3 2 2 2" xfId="4468"/>
    <cellStyle name="强调文字颜色 3 2 2 2 2" xfId="4469"/>
    <cellStyle name="强调文字颜色 3 2 2 2 2 2" xfId="4470"/>
    <cellStyle name="强调文字颜色 3 2 2 2 3" xfId="4471"/>
    <cellStyle name="强调文字颜色 3 2 2 3" xfId="4472"/>
    <cellStyle name="强调文字颜色 3 2 2 3 2" xfId="4473"/>
    <cellStyle name="强调文字颜色 3 2 2 4" xfId="4474"/>
    <cellStyle name="强调文字颜色 3 2 3" xfId="4475"/>
    <cellStyle name="强调文字颜色 3 2 3 2" xfId="4476"/>
    <cellStyle name="强调文字颜色 3 2 3 2 2" xfId="4477"/>
    <cellStyle name="强调文字颜色 3 2 3 2 2 2" xfId="4478"/>
    <cellStyle name="强调文字颜色 3 2 3 2 3" xfId="4479"/>
    <cellStyle name="强调文字颜色 3 2 3 3" xfId="4480"/>
    <cellStyle name="强调文字颜色 3 2 3 3 2" xfId="4481"/>
    <cellStyle name="强调文字颜色 3 2 3 4" xfId="4482"/>
    <cellStyle name="强调文字颜色 3 2 3 5" xfId="4483"/>
    <cellStyle name="强调文字颜色 3 2 4" xfId="4484"/>
    <cellStyle name="强调文字颜色 3 2 4 2" xfId="4485"/>
    <cellStyle name="强调文字颜色 3 2 4 2 2" xfId="4486"/>
    <cellStyle name="强调文字颜色 3 2 4 3" xfId="4487"/>
    <cellStyle name="强调文字颜色 3 2 5" xfId="4202"/>
    <cellStyle name="强调文字颜色 3 2 5 2" xfId="4204"/>
    <cellStyle name="强调文字颜色 3 2 6" xfId="4206"/>
    <cellStyle name="强调文字颜色 3 2 7" xfId="4209"/>
    <cellStyle name="强调文字颜色 3 3" xfId="4488"/>
    <cellStyle name="强调文字颜色 3 3 2" xfId="4489"/>
    <cellStyle name="强调文字颜色 3 3 2 2" xfId="4490"/>
    <cellStyle name="强调文字颜色 3 3 2 2 2" xfId="4491"/>
    <cellStyle name="强调文字颜色 3 3 2 2 2 2" xfId="4492"/>
    <cellStyle name="强调文字颜色 3 3 2 2 3" xfId="4493"/>
    <cellStyle name="强调文字颜色 3 3 2 3" xfId="4494"/>
    <cellStyle name="强调文字颜色 3 3 2 3 2" xfId="4495"/>
    <cellStyle name="强调文字颜色 3 3 2 4" xfId="4496"/>
    <cellStyle name="强调文字颜色 3 3 3" xfId="4497"/>
    <cellStyle name="强调文字颜色 3 3 3 2" xfId="4498"/>
    <cellStyle name="强调文字颜色 3 3 3 2 2" xfId="4499"/>
    <cellStyle name="强调文字颜色 3 3 3 3" xfId="4500"/>
    <cellStyle name="强调文字颜色 3 3 4" xfId="4501"/>
    <cellStyle name="强调文字颜色 3 3 4 2" xfId="4502"/>
    <cellStyle name="强调文字颜色 3 3 5" xfId="4214"/>
    <cellStyle name="强调文字颜色 3 4" xfId="4503"/>
    <cellStyle name="强调文字颜色 3 4 2" xfId="4504"/>
    <cellStyle name="强调文字颜色 3 4 2 2" xfId="4505"/>
    <cellStyle name="强调文字颜色 3 4 2 2 2" xfId="4506"/>
    <cellStyle name="强调文字颜色 3 4 2 3" xfId="1390"/>
    <cellStyle name="强调文字颜色 3 4 3" xfId="4507"/>
    <cellStyle name="强调文字颜色 3 4 3 2" xfId="4508"/>
    <cellStyle name="强调文字颜色 3 4 4" xfId="4509"/>
    <cellStyle name="强调文字颜色 3 5" xfId="4510"/>
    <cellStyle name="强调文字颜色 3 5 2" xfId="4511"/>
    <cellStyle name="强调文字颜色 3 5 2 2" xfId="4512"/>
    <cellStyle name="强调文字颜色 3 5 2 2 2" xfId="4513"/>
    <cellStyle name="强调文字颜色 3 5 2 3" xfId="4514"/>
    <cellStyle name="强调文字颜色 3 5 3" xfId="4515"/>
    <cellStyle name="强调文字颜色 3 5 3 2" xfId="4516"/>
    <cellStyle name="强调文字颜色 3 5 4" xfId="4517"/>
    <cellStyle name="强调文字颜色 3 6" xfId="4518"/>
    <cellStyle name="强调文字颜色 3 6 2" xfId="4519"/>
    <cellStyle name="强调文字颜色 3 6 2 2" xfId="4520"/>
    <cellStyle name="强调文字颜色 3 6 3" xfId="4521"/>
    <cellStyle name="强调文字颜色 3 7" xfId="4522"/>
    <cellStyle name="强调文字颜色 3 7 2" xfId="4523"/>
    <cellStyle name="强调文字颜色 3 8" xfId="4524"/>
    <cellStyle name="强调文字颜色 3 9" xfId="4525"/>
    <cellStyle name="强调文字颜色 4 2" xfId="4155"/>
    <cellStyle name="强调文字颜色 4 2 2" xfId="4526"/>
    <cellStyle name="强调文字颜色 4 2 2 2" xfId="4527"/>
    <cellStyle name="强调文字颜色 4 2 2 2 2" xfId="4528"/>
    <cellStyle name="强调文字颜色 4 2 2 2 2 2" xfId="4529"/>
    <cellStyle name="强调文字颜色 4 2 2 2 3" xfId="4530"/>
    <cellStyle name="强调文字颜色 4 2 2 3" xfId="4531"/>
    <cellStyle name="强调文字颜色 4 2 2 3 2" xfId="1000"/>
    <cellStyle name="强调文字颜色 4 2 2 4" xfId="4532"/>
    <cellStyle name="强调文字颜色 4 2 3" xfId="4533"/>
    <cellStyle name="强调文字颜色 4 2 3 2" xfId="1020"/>
    <cellStyle name="强调文字颜色 4 2 3 2 2" xfId="720"/>
    <cellStyle name="强调文字颜色 4 2 3 2 2 2" xfId="723"/>
    <cellStyle name="强调文字颜色 4 2 3 2 3" xfId="346"/>
    <cellStyle name="强调文字颜色 4 2 3 3" xfId="1023"/>
    <cellStyle name="强调文字颜色 4 2 3 3 2" xfId="1290"/>
    <cellStyle name="强调文字颜色 4 2 3 4" xfId="1305"/>
    <cellStyle name="强调文字颜色 4 2 3 5" xfId="4534"/>
    <cellStyle name="强调文字颜色 4 2 4" xfId="4535"/>
    <cellStyle name="强调文字颜色 4 2 4 2" xfId="4536"/>
    <cellStyle name="强调文字颜色 4 2 4 2 2" xfId="4537"/>
    <cellStyle name="强调文字颜色 4 2 4 3" xfId="4538"/>
    <cellStyle name="强调文字颜色 4 2 5" xfId="4234"/>
    <cellStyle name="强调文字颜色 4 2 5 2" xfId="4539"/>
    <cellStyle name="强调文字颜色 4 2 6" xfId="4540"/>
    <cellStyle name="强调文字颜色 4 2 7" xfId="4541"/>
    <cellStyle name="强调文字颜色 4 3" xfId="4542"/>
    <cellStyle name="强调文字颜色 4 3 2" xfId="4543"/>
    <cellStyle name="强调文字颜色 4 3 2 2" xfId="4544"/>
    <cellStyle name="强调文字颜色 4 3 2 2 2" xfId="4545"/>
    <cellStyle name="强调文字颜色 4 3 2 2 2 2" xfId="4546"/>
    <cellStyle name="强调文字颜色 4 3 2 2 3" xfId="4547"/>
    <cellStyle name="强调文字颜色 4 3 2 3" xfId="4548"/>
    <cellStyle name="强调文字颜色 4 3 2 3 2" xfId="4549"/>
    <cellStyle name="强调文字颜色 4 3 2 4" xfId="4550"/>
    <cellStyle name="强调文字颜色 4 3 3" xfId="4551"/>
    <cellStyle name="强调文字颜色 4 3 3 2" xfId="4552"/>
    <cellStyle name="强调文字颜色 4 3 3 2 2" xfId="4553"/>
    <cellStyle name="强调文字颜色 4 3 3 3" xfId="4554"/>
    <cellStyle name="强调文字颜色 4 3 4" xfId="4555"/>
    <cellStyle name="强调文字颜色 4 3 4 2" xfId="4556"/>
    <cellStyle name="强调文字颜色 4 3 5" xfId="4237"/>
    <cellStyle name="强调文字颜色 4 4" xfId="4557"/>
    <cellStyle name="强调文字颜色 4 4 2" xfId="4558"/>
    <cellStyle name="强调文字颜色 4 4 2 2" xfId="4559"/>
    <cellStyle name="强调文字颜色 4 4 2 2 2" xfId="4560"/>
    <cellStyle name="强调文字颜色 4 4 2 3" xfId="4561"/>
    <cellStyle name="强调文字颜色 4 4 3" xfId="4562"/>
    <cellStyle name="强调文字颜色 4 4 3 2" xfId="4563"/>
    <cellStyle name="强调文字颜色 4 4 4" xfId="4564"/>
    <cellStyle name="强调文字颜色 4 5" xfId="4565"/>
    <cellStyle name="强调文字颜色 4 5 2" xfId="4566"/>
    <cellStyle name="强调文字颜色 4 5 2 2" xfId="4567"/>
    <cellStyle name="强调文字颜色 4 5 2 2 2" xfId="4568"/>
    <cellStyle name="强调文字颜色 4 5 2 3" xfId="4569"/>
    <cellStyle name="强调文字颜色 4 5 3" xfId="4570"/>
    <cellStyle name="强调文字颜色 4 5 3 2" xfId="4571"/>
    <cellStyle name="强调文字颜色 4 5 4" xfId="4572"/>
    <cellStyle name="强调文字颜色 4 6" xfId="4573"/>
    <cellStyle name="强调文字颜色 4 6 2" xfId="4574"/>
    <cellStyle name="强调文字颜色 4 6 2 2" xfId="4575"/>
    <cellStyle name="强调文字颜色 4 6 3" xfId="4576"/>
    <cellStyle name="强调文字颜色 4 7" xfId="4577"/>
    <cellStyle name="强调文字颜色 4 7 2" xfId="4578"/>
    <cellStyle name="强调文字颜色 4 8" xfId="4579"/>
    <cellStyle name="强调文字颜色 4 9" xfId="4580"/>
    <cellStyle name="强调文字颜色 5 2" xfId="4157"/>
    <cellStyle name="强调文字颜色 5 2 2" xfId="4581"/>
    <cellStyle name="强调文字颜色 5 2 2 2" xfId="4582"/>
    <cellStyle name="强调文字颜色 5 2 2 2 2" xfId="4583"/>
    <cellStyle name="强调文字颜色 5 2 2 2 2 2" xfId="4584"/>
    <cellStyle name="强调文字颜色 5 2 2 2 3" xfId="4585"/>
    <cellStyle name="强调文字颜色 5 2 2 3" xfId="4586"/>
    <cellStyle name="强调文字颜色 5 2 2 3 2" xfId="4587"/>
    <cellStyle name="强调文字颜色 5 2 2 4" xfId="4588"/>
    <cellStyle name="强调文字颜色 5 2 3" xfId="3015"/>
    <cellStyle name="强调文字颜色 5 2 3 2" xfId="4589"/>
    <cellStyle name="强调文字颜色 5 2 3 2 2" xfId="4590"/>
    <cellStyle name="强调文字颜色 5 2 3 2 2 2" xfId="4591"/>
    <cellStyle name="强调文字颜色 5 2 3 2 3" xfId="4592"/>
    <cellStyle name="强调文字颜色 5 2 3 3" xfId="4593"/>
    <cellStyle name="强调文字颜色 5 2 3 3 2" xfId="4594"/>
    <cellStyle name="强调文字颜色 5 2 3 4" xfId="4595"/>
    <cellStyle name="强调文字颜色 5 2 3 5" xfId="4596"/>
    <cellStyle name="强调文字颜色 5 2 4" xfId="4597"/>
    <cellStyle name="强调文字颜色 5 2 4 2" xfId="4598"/>
    <cellStyle name="强调文字颜色 5 2 4 2 2" xfId="4599"/>
    <cellStyle name="强调文字颜色 5 2 4 3" xfId="4600"/>
    <cellStyle name="强调文字颜色 5 2 5" xfId="4245"/>
    <cellStyle name="强调文字颜色 5 2 5 2" xfId="4601"/>
    <cellStyle name="强调文字颜色 5 2 6" xfId="4603"/>
    <cellStyle name="强调文字颜色 5 2 7" xfId="4605"/>
    <cellStyle name="强调文字颜色 5 3" xfId="4606"/>
    <cellStyle name="强调文字颜色 5 3 2" xfId="4607"/>
    <cellStyle name="强调文字颜色 5 3 2 2" xfId="4608"/>
    <cellStyle name="强调文字颜色 5 3 2 2 2" xfId="4609"/>
    <cellStyle name="强调文字颜色 5 3 2 2 2 2" xfId="4610"/>
    <cellStyle name="强调文字颜色 5 3 2 2 3" xfId="4611"/>
    <cellStyle name="强调文字颜色 5 3 2 3" xfId="4612"/>
    <cellStyle name="强调文字颜色 5 3 2 3 2" xfId="3780"/>
    <cellStyle name="强调文字颜色 5 3 2 4" xfId="4613"/>
    <cellStyle name="强调文字颜色 5 3 3" xfId="4614"/>
    <cellStyle name="强调文字颜色 5 3 3 2" xfId="4615"/>
    <cellStyle name="强调文字颜色 5 3 3 2 2" xfId="4616"/>
    <cellStyle name="强调文字颜色 5 3 3 3" xfId="4617"/>
    <cellStyle name="强调文字颜色 5 3 4" xfId="4618"/>
    <cellStyle name="强调文字颜色 5 3 4 2" xfId="4619"/>
    <cellStyle name="强调文字颜色 5 3 5" xfId="4250"/>
    <cellStyle name="强调文字颜色 5 4" xfId="4620"/>
    <cellStyle name="强调文字颜色 5 4 2" xfId="4621"/>
    <cellStyle name="强调文字颜色 5 4 2 2" xfId="4622"/>
    <cellStyle name="强调文字颜色 5 4 2 2 2" xfId="4623"/>
    <cellStyle name="强调文字颜色 5 4 2 3" xfId="4624"/>
    <cellStyle name="强调文字颜色 5 4 3" xfId="4625"/>
    <cellStyle name="强调文字颜色 5 4 3 2" xfId="4626"/>
    <cellStyle name="强调文字颜色 5 4 4" xfId="4627"/>
    <cellStyle name="强调文字颜色 5 5" xfId="4628"/>
    <cellStyle name="强调文字颜色 5 5 2" xfId="2410"/>
    <cellStyle name="强调文字颜色 5 5 2 2" xfId="4629"/>
    <cellStyle name="强调文字颜色 5 5 2 2 2" xfId="4630"/>
    <cellStyle name="强调文字颜色 5 5 2 3" xfId="4631"/>
    <cellStyle name="强调文字颜色 5 5 3" xfId="4632"/>
    <cellStyle name="强调文字颜色 5 5 3 2" xfId="4633"/>
    <cellStyle name="强调文字颜色 5 5 4" xfId="4634"/>
    <cellStyle name="强调文字颜色 5 6" xfId="4635"/>
    <cellStyle name="强调文字颜色 5 6 2" xfId="4636"/>
    <cellStyle name="强调文字颜色 5 6 2 2" xfId="4637"/>
    <cellStyle name="强调文字颜色 5 6 3" xfId="4638"/>
    <cellStyle name="强调文字颜色 5 7" xfId="2505"/>
    <cellStyle name="强调文字颜色 5 7 2" xfId="4639"/>
    <cellStyle name="强调文字颜色 5 8" xfId="4640"/>
    <cellStyle name="强调文字颜色 5 9" xfId="4641"/>
    <cellStyle name="强调文字颜色 6 2" xfId="4642"/>
    <cellStyle name="强调文字颜色 6 2 2" xfId="4643"/>
    <cellStyle name="强调文字颜色 6 2 2 2" xfId="4644"/>
    <cellStyle name="强调文字颜色 6 2 2 2 2" xfId="4645"/>
    <cellStyle name="强调文字颜色 6 2 2 2 2 2" xfId="4646"/>
    <cellStyle name="强调文字颜色 6 2 2 2 3" xfId="4647"/>
    <cellStyle name="强调文字颜色 6 2 2 3" xfId="4648"/>
    <cellStyle name="强调文字颜色 6 2 2 3 2" xfId="4649"/>
    <cellStyle name="强调文字颜色 6 2 2 4" xfId="4650"/>
    <cellStyle name="强调文字颜色 6 2 3" xfId="4651"/>
    <cellStyle name="强调文字颜色 6 2 3 2" xfId="4652"/>
    <cellStyle name="强调文字颜色 6 2 3 2 2" xfId="4653"/>
    <cellStyle name="强调文字颜色 6 2 3 2 2 2" xfId="4654"/>
    <cellStyle name="强调文字颜色 6 2 3 2 3" xfId="4655"/>
    <cellStyle name="强调文字颜色 6 2 3 3" xfId="4656"/>
    <cellStyle name="强调文字颜色 6 2 3 3 2" xfId="4657"/>
    <cellStyle name="强调文字颜色 6 2 3 4" xfId="4658"/>
    <cellStyle name="强调文字颜色 6 2 3 5" xfId="4659"/>
    <cellStyle name="强调文字颜色 6 2 4" xfId="4660"/>
    <cellStyle name="强调文字颜色 6 2 4 2" xfId="4661"/>
    <cellStyle name="强调文字颜色 6 2 4 2 2" xfId="4662"/>
    <cellStyle name="强调文字颜色 6 2 4 3" xfId="4663"/>
    <cellStyle name="强调文字颜色 6 2 5" xfId="4260"/>
    <cellStyle name="强调文字颜色 6 2 5 2" xfId="4664"/>
    <cellStyle name="强调文字颜色 6 2 6" xfId="4665"/>
    <cellStyle name="强调文字颜色 6 2 7" xfId="4666"/>
    <cellStyle name="强调文字颜色 6 3" xfId="4667"/>
    <cellStyle name="强调文字颜色 6 3 2" xfId="4668"/>
    <cellStyle name="强调文字颜色 6 3 2 2" xfId="4669"/>
    <cellStyle name="强调文字颜色 6 3 2 2 2" xfId="4670"/>
    <cellStyle name="强调文字颜色 6 3 2 2 2 2" xfId="4671"/>
    <cellStyle name="强调文字颜色 6 3 2 2 3" xfId="4672"/>
    <cellStyle name="强调文字颜色 6 3 2 3" xfId="4673"/>
    <cellStyle name="强调文字颜色 6 3 2 3 2" xfId="4674"/>
    <cellStyle name="强调文字颜色 6 3 2 4" xfId="4675"/>
    <cellStyle name="强调文字颜色 6 3 3" xfId="4676"/>
    <cellStyle name="强调文字颜色 6 3 3 2" xfId="4677"/>
    <cellStyle name="强调文字颜色 6 3 3 2 2" xfId="4678"/>
    <cellStyle name="强调文字颜色 6 3 3 3" xfId="4679"/>
    <cellStyle name="强调文字颜色 6 3 4" xfId="4680"/>
    <cellStyle name="强调文字颜色 6 3 4 2" xfId="4681"/>
    <cellStyle name="强调文字颜色 6 3 5" xfId="4263"/>
    <cellStyle name="强调文字颜色 6 4" xfId="4682"/>
    <cellStyle name="强调文字颜色 6 4 2" xfId="4683"/>
    <cellStyle name="强调文字颜色 6 4 2 2" xfId="4684"/>
    <cellStyle name="强调文字颜色 6 4 2 2 2" xfId="4685"/>
    <cellStyle name="强调文字颜色 6 4 2 3" xfId="4686"/>
    <cellStyle name="强调文字颜色 6 4 3" xfId="4687"/>
    <cellStyle name="强调文字颜色 6 4 3 2" xfId="4688"/>
    <cellStyle name="强调文字颜色 6 4 4" xfId="4689"/>
    <cellStyle name="强调文字颜色 6 5" xfId="4690"/>
    <cellStyle name="强调文字颜色 6 5 2" xfId="4691"/>
    <cellStyle name="强调文字颜色 6 5 2 2" xfId="4692"/>
    <cellStyle name="强调文字颜色 6 5 2 2 2" xfId="4693"/>
    <cellStyle name="强调文字颜色 6 5 2 3" xfId="4694"/>
    <cellStyle name="强调文字颜色 6 5 3" xfId="4695"/>
    <cellStyle name="强调文字颜色 6 5 3 2" xfId="4696"/>
    <cellStyle name="强调文字颜色 6 5 4" xfId="4697"/>
    <cellStyle name="强调文字颜色 6 6" xfId="4698"/>
    <cellStyle name="强调文字颜色 6 6 2" xfId="4699"/>
    <cellStyle name="强调文字颜色 6 6 2 2" xfId="4700"/>
    <cellStyle name="强调文字颜色 6 6 3" xfId="4701"/>
    <cellStyle name="强调文字颜色 6 7" xfId="4702"/>
    <cellStyle name="强调文字颜色 6 7 2" xfId="4703"/>
    <cellStyle name="强调文字颜色 6 8" xfId="4704"/>
    <cellStyle name="强调文字颜色 6 9" xfId="4705"/>
    <cellStyle name="适中 2" xfId="4706"/>
    <cellStyle name="适中 2 2" xfId="4707"/>
    <cellStyle name="适中 2 2 2" xfId="4708"/>
    <cellStyle name="适中 2 2 2 2" xfId="4709"/>
    <cellStyle name="适中 2 2 2 2 2" xfId="4710"/>
    <cellStyle name="适中 2 2 2 3" xfId="4711"/>
    <cellStyle name="适中 2 2 3" xfId="4712"/>
    <cellStyle name="适中 2 2 3 2" xfId="4713"/>
    <cellStyle name="适中 2 2 4" xfId="4714"/>
    <cellStyle name="适中 2 3" xfId="4715"/>
    <cellStyle name="适中 2 3 2" xfId="4716"/>
    <cellStyle name="适中 2 3 2 2" xfId="4717"/>
    <cellStyle name="适中 2 3 3" xfId="4718"/>
    <cellStyle name="适中 2 4" xfId="4719"/>
    <cellStyle name="适中 2 4 2" xfId="4720"/>
    <cellStyle name="适中 2 5" xfId="4721"/>
    <cellStyle name="适中 3" xfId="4722"/>
    <cellStyle name="适中 3 2" xfId="4723"/>
    <cellStyle name="适中 3 2 2" xfId="4724"/>
    <cellStyle name="适中 3 2 2 2" xfId="2991"/>
    <cellStyle name="适中 3 2 2 2 2" xfId="108"/>
    <cellStyle name="适中 3 2 2 3" xfId="4725"/>
    <cellStyle name="适中 3 2 3" xfId="4726"/>
    <cellStyle name="适中 3 2 3 2" xfId="4727"/>
    <cellStyle name="适中 3 2 4" xfId="4728"/>
    <cellStyle name="适中 3 3" xfId="4729"/>
    <cellStyle name="适中 3 3 2" xfId="4730"/>
    <cellStyle name="适中 3 3 2 2" xfId="4731"/>
    <cellStyle name="适中 3 3 3" xfId="4732"/>
    <cellStyle name="适中 3 4" xfId="4733"/>
    <cellStyle name="适中 3 4 2" xfId="4734"/>
    <cellStyle name="适中 3 5" xfId="4735"/>
    <cellStyle name="适中 4" xfId="4736"/>
    <cellStyle name="适中 4 2" xfId="4737"/>
    <cellStyle name="适中 4 2 2" xfId="4738"/>
    <cellStyle name="适中 4 2 2 2" xfId="4739"/>
    <cellStyle name="适中 4 2 3" xfId="4740"/>
    <cellStyle name="适中 4 3" xfId="4741"/>
    <cellStyle name="适中 4 3 2" xfId="4742"/>
    <cellStyle name="适中 4 4" xfId="4743"/>
    <cellStyle name="适中 5" xfId="4744"/>
    <cellStyle name="适中 5 2" xfId="4745"/>
    <cellStyle name="适中 5 2 2" xfId="4746"/>
    <cellStyle name="适中 5 2 2 2" xfId="4747"/>
    <cellStyle name="适中 5 2 3" xfId="4748"/>
    <cellStyle name="适中 5 3" xfId="4749"/>
    <cellStyle name="适中 5 3 2" xfId="4750"/>
    <cellStyle name="适中 5 4" xfId="4751"/>
    <cellStyle name="适中 6" xfId="4297"/>
    <cellStyle name="适中 6 2" xfId="4752"/>
    <cellStyle name="适中 6 2 2" xfId="4753"/>
    <cellStyle name="适中 6 3" xfId="4754"/>
    <cellStyle name="适中 7" xfId="4755"/>
    <cellStyle name="适中 7 2" xfId="4756"/>
    <cellStyle name="适中 8" xfId="4757"/>
    <cellStyle name="输出 2" xfId="4758"/>
    <cellStyle name="输出 2 2" xfId="4759"/>
    <cellStyle name="输出 2 2 2" xfId="4760"/>
    <cellStyle name="输出 2 2 2 2" xfId="4761"/>
    <cellStyle name="输出 2 2 2 2 2" xfId="3601"/>
    <cellStyle name="输出 2 2 2 3" xfId="4762"/>
    <cellStyle name="输出 2 2 3" xfId="4763"/>
    <cellStyle name="输出 2 2 3 2" xfId="4764"/>
    <cellStyle name="输出 2 2 4" xfId="4765"/>
    <cellStyle name="输出 2 3" xfId="4766"/>
    <cellStyle name="输出 2 3 2" xfId="4767"/>
    <cellStyle name="输出 2 3 2 2" xfId="4768"/>
    <cellStyle name="输出 2 3 2 2 2" xfId="4769"/>
    <cellStyle name="输出 2 3 2 3" xfId="1079"/>
    <cellStyle name="输出 2 3 3" xfId="4770"/>
    <cellStyle name="输出 2 3 3 2" xfId="4771"/>
    <cellStyle name="输出 2 3 4" xfId="3453"/>
    <cellStyle name="输出 2 3 5" xfId="3506"/>
    <cellStyle name="输出 2 4" xfId="4772"/>
    <cellStyle name="输出 2 4 2" xfId="4773"/>
    <cellStyle name="输出 2 4 2 2" xfId="4774"/>
    <cellStyle name="输出 2 4 3" xfId="4775"/>
    <cellStyle name="输出 2 5" xfId="4776"/>
    <cellStyle name="输出 2 5 2" xfId="4777"/>
    <cellStyle name="输出 2 6" xfId="4778"/>
    <cellStyle name="输出 2 7" xfId="4779"/>
    <cellStyle name="输出 3" xfId="4780"/>
    <cellStyle name="输出 3 2" xfId="4781"/>
    <cellStyle name="输出 3 2 2" xfId="4782"/>
    <cellStyle name="输出 3 2 2 2" xfId="4783"/>
    <cellStyle name="输出 3 2 2 2 2" xfId="4784"/>
    <cellStyle name="输出 3 2 2 3" xfId="3492"/>
    <cellStyle name="输出 3 2 3" xfId="4785"/>
    <cellStyle name="输出 3 2 3 2" xfId="4786"/>
    <cellStyle name="输出 3 2 4" xfId="4787"/>
    <cellStyle name="输出 3 3" xfId="4788"/>
    <cellStyle name="输出 3 3 2" xfId="4789"/>
    <cellStyle name="输出 3 3 2 2" xfId="4790"/>
    <cellStyle name="输出 3 3 3" xfId="4791"/>
    <cellStyle name="输出 3 4" xfId="4792"/>
    <cellStyle name="输出 3 4 2" xfId="4793"/>
    <cellStyle name="输出 3 5" xfId="4794"/>
    <cellStyle name="输出 4" xfId="4795"/>
    <cellStyle name="输出 4 2" xfId="4796"/>
    <cellStyle name="输出 4 2 2" xfId="4797"/>
    <cellStyle name="输出 4 2 2 2" xfId="4798"/>
    <cellStyle name="输出 4 2 3" xfId="4799"/>
    <cellStyle name="输出 4 3" xfId="4800"/>
    <cellStyle name="输出 4 3 2" xfId="4801"/>
    <cellStyle name="输出 4 4" xfId="4802"/>
    <cellStyle name="输出 5" xfId="4803"/>
    <cellStyle name="输出 5 2" xfId="4804"/>
    <cellStyle name="输出 5 2 2" xfId="4805"/>
    <cellStyle name="输出 5 2 2 2" xfId="4806"/>
    <cellStyle name="输出 5 2 3" xfId="4807"/>
    <cellStyle name="输出 5 3" xfId="4808"/>
    <cellStyle name="输出 5 3 2" xfId="4809"/>
    <cellStyle name="输出 5 4" xfId="4810"/>
    <cellStyle name="输出 6" xfId="4243"/>
    <cellStyle name="输出 6 2" xfId="4246"/>
    <cellStyle name="输出 6 2 2" xfId="4602"/>
    <cellStyle name="输出 6 3" xfId="4604"/>
    <cellStyle name="输出 7" xfId="4248"/>
    <cellStyle name="输出 7 2" xfId="4251"/>
    <cellStyle name="输出 8" xfId="4253"/>
    <cellStyle name="输出 9" xfId="4256"/>
    <cellStyle name="输入 2" xfId="3636"/>
    <cellStyle name="输入 2 2" xfId="3638"/>
    <cellStyle name="输入 2 2 2" xfId="4811"/>
    <cellStyle name="输入 2 2 2 2" xfId="4812"/>
    <cellStyle name="输入 2 2 2 2 2" xfId="4813"/>
    <cellStyle name="输入 2 2 2 3" xfId="85"/>
    <cellStyle name="输入 2 2 3" xfId="4814"/>
    <cellStyle name="输入 2 2 3 2" xfId="4815"/>
    <cellStyle name="输入 2 2 4" xfId="4816"/>
    <cellStyle name="输入 2 3" xfId="4817"/>
    <cellStyle name="输入 2 3 2" xfId="4818"/>
    <cellStyle name="输入 2 3 2 2" xfId="4819"/>
    <cellStyle name="输入 2 3 3" xfId="4820"/>
    <cellStyle name="输入 2 4" xfId="4821"/>
    <cellStyle name="输入 2 4 2" xfId="4822"/>
    <cellStyle name="输入 2 5" xfId="3961"/>
    <cellStyle name="输入 3" xfId="1266"/>
    <cellStyle name="输入 3 2" xfId="4823"/>
    <cellStyle name="输入 3 2 2" xfId="4824"/>
    <cellStyle name="输入 3 2 2 2" xfId="4825"/>
    <cellStyle name="输入 3 2 2 2 2" xfId="4826"/>
    <cellStyle name="输入 3 2 2 3" xfId="4827"/>
    <cellStyle name="输入 3 2 3" xfId="4828"/>
    <cellStyle name="输入 3 2 3 2" xfId="4829"/>
    <cellStyle name="输入 3 2 4" xfId="4830"/>
    <cellStyle name="输入 3 3" xfId="4831"/>
    <cellStyle name="输入 3 3 2" xfId="232"/>
    <cellStyle name="输入 3 3 2 2" xfId="4832"/>
    <cellStyle name="输入 3 3 3" xfId="4833"/>
    <cellStyle name="输入 3 4" xfId="4834"/>
    <cellStyle name="输入 3 4 2" xfId="4835"/>
    <cellStyle name="输入 3 5" xfId="3982"/>
    <cellStyle name="输入 4" xfId="4836"/>
    <cellStyle name="输入 4 2" xfId="4837"/>
    <cellStyle name="输入 4 2 2" xfId="4838"/>
    <cellStyle name="输入 4 2 2 2" xfId="4839"/>
    <cellStyle name="输入 4 2 3" xfId="4840"/>
    <cellStyle name="输入 4 3" xfId="4841"/>
    <cellStyle name="输入 4 3 2" xfId="4842"/>
    <cellStyle name="输入 4 4" xfId="4843"/>
    <cellStyle name="输入 5" xfId="4844"/>
    <cellStyle name="输入 5 2" xfId="4845"/>
    <cellStyle name="输入 5 2 2" xfId="4846"/>
    <cellStyle name="输入 5 2 2 2" xfId="4848"/>
    <cellStyle name="输入 5 2 3" xfId="4849"/>
    <cellStyle name="输入 5 3" xfId="4850"/>
    <cellStyle name="输入 5 3 2" xfId="4851"/>
    <cellStyle name="输入 5 4" xfId="4853"/>
    <cellStyle name="输入 6" xfId="4854"/>
    <cellStyle name="输入 6 2" xfId="4855"/>
    <cellStyle name="输入 6 2 2" xfId="4856"/>
    <cellStyle name="输入 6 3" xfId="4847"/>
    <cellStyle name="输入 7" xfId="4857"/>
    <cellStyle name="输入 7 2" xfId="4858"/>
    <cellStyle name="输入 8" xfId="4860"/>
    <cellStyle name="数字" xfId="4861"/>
    <cellStyle name="数字 2" xfId="4862"/>
    <cellStyle name="数字 2 2" xfId="4863"/>
    <cellStyle name="数字 2 2 2" xfId="4864"/>
    <cellStyle name="数字 2 2 2 2" xfId="4865"/>
    <cellStyle name="数字 2 2 3" xfId="4866"/>
    <cellStyle name="数字 2 3" xfId="4867"/>
    <cellStyle name="数字 2 3 2" xfId="4868"/>
    <cellStyle name="数字 2 4" xfId="4869"/>
    <cellStyle name="数字 3" xfId="4870"/>
    <cellStyle name="数字 3 2" xfId="4871"/>
    <cellStyle name="数字 3 2 2" xfId="4872"/>
    <cellStyle name="数字 3 3" xfId="4873"/>
    <cellStyle name="数字 4" xfId="4874"/>
    <cellStyle name="数字 4 2" xfId="4875"/>
    <cellStyle name="数字 5" xfId="4876"/>
    <cellStyle name="未定义" xfId="4877"/>
    <cellStyle name="未定义 2" xfId="4878"/>
    <cellStyle name="小数" xfId="3074"/>
    <cellStyle name="小数 2" xfId="4879"/>
    <cellStyle name="小数 2 2" xfId="4880"/>
    <cellStyle name="小数 2 2 2" xfId="4881"/>
    <cellStyle name="小数 2 2 2 2" xfId="4882"/>
    <cellStyle name="小数 2 2 3" xfId="4883"/>
    <cellStyle name="小数 2 3" xfId="4884"/>
    <cellStyle name="小数 2 3 2" xfId="4885"/>
    <cellStyle name="小数 2 4" xfId="4886"/>
    <cellStyle name="小数 3" xfId="4887"/>
    <cellStyle name="小数 3 2" xfId="4888"/>
    <cellStyle name="小数 3 2 2" xfId="4889"/>
    <cellStyle name="小数 3 3" xfId="4890"/>
    <cellStyle name="小数 4" xfId="759"/>
    <cellStyle name="小数 4 2" xfId="1410"/>
    <cellStyle name="小数 5" xfId="3620"/>
    <cellStyle name="样式 1" xfId="249"/>
    <cellStyle name="样式 1 2" xfId="4891"/>
    <cellStyle name="着色 1" xfId="4892"/>
    <cellStyle name="着色 1 2" xfId="4893"/>
    <cellStyle name="着色 2" xfId="4894"/>
    <cellStyle name="着色 2 2" xfId="4895"/>
    <cellStyle name="着色 3" xfId="4896"/>
    <cellStyle name="着色 3 2" xfId="4897"/>
    <cellStyle name="着色 4" xfId="4898"/>
    <cellStyle name="着色 4 2" xfId="4899"/>
    <cellStyle name="着色 5" xfId="4900"/>
    <cellStyle name="着色 5 2" xfId="4901"/>
    <cellStyle name="着色 6" xfId="4902"/>
    <cellStyle name="着色 6 2" xfId="4903"/>
    <cellStyle name="寘嬫愗傝 [0.00]_Region Orders (2)" xfId="4904"/>
    <cellStyle name="注释 10" xfId="4905"/>
    <cellStyle name="注释 2" xfId="4906"/>
    <cellStyle name="注释 2 2" xfId="4907"/>
    <cellStyle name="注释 2 2 2" xfId="4908"/>
    <cellStyle name="注释 2 2 2 2" xfId="4909"/>
    <cellStyle name="注释 2 2 2 2 2" xfId="4910"/>
    <cellStyle name="注释 2 2 2 3" xfId="4911"/>
    <cellStyle name="注释 2 2 2 4" xfId="4270"/>
    <cellStyle name="注释 2 2 3" xfId="4912"/>
    <cellStyle name="注释 2 2 3 2" xfId="4913"/>
    <cellStyle name="注释 2 2 3 3" xfId="4914"/>
    <cellStyle name="注释 2 2 4" xfId="4915"/>
    <cellStyle name="注释 2 2 5" xfId="4916"/>
    <cellStyle name="注释 2 3" xfId="4917"/>
    <cellStyle name="注释 2 3 2" xfId="4918"/>
    <cellStyle name="注释 2 3 2 2" xfId="4919"/>
    <cellStyle name="注释 2 3 3" xfId="4920"/>
    <cellStyle name="注释 2 3 4" xfId="4921"/>
    <cellStyle name="注释 2 4" xfId="4922"/>
    <cellStyle name="注释 2 4 2" xfId="4923"/>
    <cellStyle name="注释 2 4 3" xfId="524"/>
    <cellStyle name="注释 2 5" xfId="4924"/>
    <cellStyle name="注释 3" xfId="4859"/>
    <cellStyle name="注释 3 2" xfId="4925"/>
    <cellStyle name="注释 3 2 2" xfId="4926"/>
    <cellStyle name="注释 3 2 2 2" xfId="4927"/>
    <cellStyle name="注释 3 2 2 2 2" xfId="4928"/>
    <cellStyle name="注释 3 2 2 3" xfId="4929"/>
    <cellStyle name="注释 3 2 3" xfId="4930"/>
    <cellStyle name="注释 3 2 3 2" xfId="4931"/>
    <cellStyle name="注释 3 2 4" xfId="4932"/>
    <cellStyle name="注释 3 3" xfId="4933"/>
    <cellStyle name="注释 3 3 2" xfId="4934"/>
    <cellStyle name="注释 3 3 2 2" xfId="4935"/>
    <cellStyle name="注释 3 3 3" xfId="4936"/>
    <cellStyle name="注释 3 4" xfId="4937"/>
    <cellStyle name="注释 3 4 2" xfId="4938"/>
    <cellStyle name="注释 3 5" xfId="4939"/>
    <cellStyle name="注释 4" xfId="4852"/>
    <cellStyle name="注释 4 2" xfId="4940"/>
    <cellStyle name="注释 4 2 2" xfId="4941"/>
    <cellStyle name="注释 4 2 2 2" xfId="4942"/>
    <cellStyle name="注释 4 2 3" xfId="4943"/>
    <cellStyle name="注释 4 3" xfId="4944"/>
    <cellStyle name="注释 4 3 2" xfId="4945"/>
    <cellStyle name="注释 4 4" xfId="4946"/>
    <cellStyle name="注释 5" xfId="4947"/>
    <cellStyle name="注释 5 2" xfId="4948"/>
    <cellStyle name="注释 5 2 2" xfId="4949"/>
    <cellStyle name="注释 5 2 2 2" xfId="4950"/>
    <cellStyle name="注释 5 2 3" xfId="4951"/>
    <cellStyle name="注释 5 3" xfId="4952"/>
    <cellStyle name="注释 5 3 2" xfId="4953"/>
    <cellStyle name="注释 5 4" xfId="4954"/>
    <cellStyle name="注释 6" xfId="3999"/>
    <cellStyle name="注释 6 2" xfId="4955"/>
    <cellStyle name="注释 6 2 2" xfId="4956"/>
    <cellStyle name="注释 6 3" xfId="4957"/>
    <cellStyle name="注释 7" xfId="4958"/>
    <cellStyle name="注释 7 2" xfId="4959"/>
    <cellStyle name="注释 8" xfId="4960"/>
    <cellStyle name="注释 9" xfId="496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topLeftCell="A4" zoomScaleSheetLayoutView="100" workbookViewId="0">
      <selection activeCell="A4" sqref="A4:C4"/>
    </sheetView>
  </sheetViews>
  <sheetFormatPr defaultColWidth="10.28515625" defaultRowHeight="15.75"/>
  <cols>
    <col min="1" max="1" width="10.7109375" style="152" customWidth="1"/>
    <col min="2" max="2" width="118.85546875" style="152" customWidth="1"/>
    <col min="3" max="3" width="10.7109375" style="152" customWidth="1"/>
    <col min="4" max="16384" width="10.28515625" style="152"/>
  </cols>
  <sheetData>
    <row r="1" spans="1:7" ht="19.5" customHeight="1"/>
    <row r="2" spans="1:7" ht="19.5" customHeight="1"/>
    <row r="3" spans="1:7" ht="19.5" customHeight="1"/>
    <row r="4" spans="1:7" s="153" customFormat="1" ht="45" customHeight="1">
      <c r="A4" s="242" t="s">
        <v>433</v>
      </c>
      <c r="B4" s="242"/>
      <c r="C4" s="242"/>
    </row>
    <row r="5" spans="1:7" ht="22.5" customHeight="1">
      <c r="A5" s="243"/>
      <c r="B5" s="243"/>
      <c r="C5" s="243"/>
    </row>
    <row r="6" spans="1:7" s="154" customFormat="1" ht="22.5" customHeight="1">
      <c r="B6" s="244" t="s">
        <v>607</v>
      </c>
    </row>
    <row r="7" spans="1:7" s="154" customFormat="1" ht="22.5" customHeight="1">
      <c r="B7" s="244"/>
    </row>
    <row r="8" spans="1:7" s="154" customFormat="1" ht="22.5" customHeight="1">
      <c r="B8" s="244"/>
    </row>
    <row r="9" spans="1:7" s="154" customFormat="1" ht="22.5" customHeight="1">
      <c r="B9" s="244"/>
    </row>
    <row r="10" spans="1:7" s="154" customFormat="1" ht="22.5" customHeight="1">
      <c r="B10" s="244"/>
    </row>
    <row r="11" spans="1:7" s="154" customFormat="1" ht="22.5" customHeight="1">
      <c r="B11" s="244"/>
    </row>
    <row r="12" spans="1:7" s="154" customFormat="1" ht="22.5" customHeight="1">
      <c r="B12" s="244"/>
    </row>
    <row r="13" spans="1:7" s="154" customFormat="1" ht="22.5" customHeight="1">
      <c r="B13" s="244"/>
    </row>
    <row r="14" spans="1:7" s="155" customFormat="1" ht="22.5" customHeight="1">
      <c r="B14" s="244"/>
      <c r="E14" s="154"/>
      <c r="G14" s="154"/>
    </row>
    <row r="15" spans="1:7" s="155" customFormat="1" ht="22.5" customHeight="1">
      <c r="B15" s="244"/>
      <c r="E15" s="154"/>
      <c r="G15" s="154"/>
    </row>
    <row r="16" spans="1:7" s="155" customFormat="1" ht="22.5" customHeight="1">
      <c r="B16" s="244"/>
      <c r="E16" s="154"/>
      <c r="G16" s="154"/>
    </row>
    <row r="17" spans="1:7" s="155" customFormat="1" ht="27.75" customHeight="1">
      <c r="B17" s="244"/>
      <c r="E17" s="154"/>
      <c r="G17" s="154"/>
    </row>
    <row r="18" spans="1:7" s="155" customFormat="1" ht="27.75" customHeight="1">
      <c r="B18" s="244"/>
    </row>
    <row r="19" spans="1:7" ht="19.5" customHeight="1"/>
    <row r="20" spans="1:7" ht="19.5" customHeight="1">
      <c r="A20" s="223"/>
      <c r="B20" s="223"/>
      <c r="C20" s="223"/>
    </row>
    <row r="21" spans="1:7" ht="19.5" customHeight="1">
      <c r="A21" s="223"/>
      <c r="B21" s="224"/>
      <c r="C21" s="223"/>
    </row>
    <row r="22" spans="1:7" ht="19.5" customHeight="1">
      <c r="A22" s="223"/>
      <c r="B22" s="224"/>
      <c r="C22" s="223"/>
    </row>
    <row r="23" spans="1:7" ht="19.5" customHeight="1">
      <c r="A23" s="223"/>
      <c r="B23" s="224"/>
      <c r="C23" s="223"/>
    </row>
    <row r="24" spans="1:7">
      <c r="A24" s="223"/>
      <c r="B24" s="224"/>
      <c r="C24" s="223"/>
    </row>
    <row r="25" spans="1:7">
      <c r="A25" s="223"/>
      <c r="B25" s="224"/>
      <c r="C25" s="223"/>
    </row>
    <row r="26" spans="1:7">
      <c r="A26" s="223"/>
      <c r="B26" s="224"/>
      <c r="C26" s="223"/>
    </row>
    <row r="27" spans="1:7">
      <c r="A27" s="223"/>
      <c r="B27" s="224"/>
      <c r="C27" s="223"/>
    </row>
    <row r="28" spans="1:7">
      <c r="A28" s="223"/>
      <c r="B28" s="224"/>
      <c r="C28" s="223"/>
    </row>
    <row r="29" spans="1:7">
      <c r="A29" s="223"/>
      <c r="B29" s="224"/>
      <c r="C29" s="223"/>
    </row>
    <row r="30" spans="1:7">
      <c r="A30" s="223"/>
      <c r="B30" s="224"/>
      <c r="C30" s="223"/>
    </row>
    <row r="31" spans="1:7">
      <c r="A31" s="223"/>
      <c r="B31" s="224"/>
      <c r="C31" s="223"/>
    </row>
    <row r="32" spans="1:7">
      <c r="A32" s="223"/>
      <c r="B32" s="224"/>
      <c r="C32" s="223"/>
    </row>
    <row r="33" spans="1:3">
      <c r="A33" s="223"/>
      <c r="B33" s="224"/>
      <c r="C33" s="223"/>
    </row>
    <row r="34" spans="1:3">
      <c r="A34" s="223"/>
      <c r="B34" s="223"/>
      <c r="C34" s="223"/>
    </row>
    <row r="35" spans="1:3">
      <c r="A35" s="223"/>
      <c r="B35" s="223"/>
      <c r="C35" s="223"/>
    </row>
    <row r="36" spans="1:3">
      <c r="A36" s="223"/>
      <c r="B36" s="223"/>
      <c r="C36" s="223"/>
    </row>
    <row r="37" spans="1:3">
      <c r="A37" s="223"/>
      <c r="B37" s="223"/>
      <c r="C37" s="223"/>
    </row>
    <row r="38" spans="1:3">
      <c r="A38" s="223"/>
      <c r="B38" s="223"/>
      <c r="C38" s="223"/>
    </row>
    <row r="39" spans="1:3">
      <c r="A39" s="223"/>
      <c r="B39" s="223"/>
      <c r="C39" s="223"/>
    </row>
    <row r="40" spans="1:3">
      <c r="A40" s="223"/>
      <c r="B40" s="223"/>
      <c r="C40" s="223"/>
    </row>
    <row r="41" spans="1:3">
      <c r="A41" s="223"/>
      <c r="B41" s="223"/>
      <c r="C41" s="223"/>
    </row>
    <row r="42" spans="1:3">
      <c r="A42" s="223"/>
      <c r="B42" s="223"/>
      <c r="C42" s="223"/>
    </row>
    <row r="43" spans="1:3">
      <c r="A43" s="223"/>
      <c r="B43" s="223"/>
      <c r="C43" s="223"/>
    </row>
    <row r="44" spans="1:3">
      <c r="A44" s="223"/>
      <c r="B44" s="223"/>
      <c r="C44" s="223"/>
    </row>
  </sheetData>
  <mergeCells count="3">
    <mergeCell ref="A4:C4"/>
    <mergeCell ref="A5:C5"/>
    <mergeCell ref="B6:B18"/>
  </mergeCells>
  <phoneticPr fontId="91" type="noConversion"/>
  <printOptions horizontalCentered="1"/>
  <pageMargins left="0.39370078740157483" right="0.39370078740157483" top="0.78740157480314965" bottom="0.59055118110236227" header="0.39370078740157483"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8" sqref="C8"/>
    </sheetView>
  </sheetViews>
  <sheetFormatPr defaultColWidth="9.140625" defaultRowHeight="14.25"/>
  <cols>
    <col min="1" max="1" width="40" style="22" customWidth="1"/>
    <col min="2" max="2" width="8.85546875" style="22" customWidth="1"/>
    <col min="3" max="3" width="21.28515625" style="22" customWidth="1"/>
    <col min="4" max="4" width="40" style="22" customWidth="1"/>
    <col min="5" max="5" width="8.85546875" style="22" customWidth="1"/>
    <col min="6" max="6" width="21.28515625" style="22" customWidth="1"/>
    <col min="7" max="16384" width="9.140625" style="22"/>
  </cols>
  <sheetData>
    <row r="1" spans="1:6" s="16" customFormat="1" ht="22.5" customHeight="1">
      <c r="A1" s="8" t="s">
        <v>453</v>
      </c>
      <c r="B1" s="8"/>
      <c r="C1" s="25"/>
      <c r="D1" s="25"/>
      <c r="E1" s="25"/>
      <c r="F1" s="26"/>
    </row>
    <row r="2" spans="1:6" s="36" customFormat="1" ht="37.5" customHeight="1">
      <c r="A2" s="268" t="s">
        <v>380</v>
      </c>
      <c r="B2" s="268"/>
      <c r="C2" s="268"/>
      <c r="D2" s="268"/>
      <c r="E2" s="268"/>
      <c r="F2" s="268"/>
    </row>
    <row r="3" spans="1:6" s="18" customFormat="1" ht="22.5" customHeight="1">
      <c r="A3" s="269"/>
      <c r="B3" s="269"/>
      <c r="F3" s="28" t="s">
        <v>30</v>
      </c>
    </row>
    <row r="4" spans="1:6" s="18" customFormat="1" ht="22.5" customHeight="1">
      <c r="A4" s="30" t="s">
        <v>287</v>
      </c>
      <c r="B4" s="30" t="s">
        <v>268</v>
      </c>
      <c r="C4" s="30" t="s">
        <v>34</v>
      </c>
      <c r="D4" s="30" t="s">
        <v>288</v>
      </c>
      <c r="E4" s="30" t="s">
        <v>268</v>
      </c>
      <c r="F4" s="30" t="s">
        <v>34</v>
      </c>
    </row>
    <row r="5" spans="1:6" s="18" customFormat="1" ht="22.5" customHeight="1">
      <c r="A5" s="32" t="s">
        <v>381</v>
      </c>
      <c r="B5" s="30">
        <v>340</v>
      </c>
      <c r="C5" s="38"/>
      <c r="D5" s="32" t="s">
        <v>382</v>
      </c>
      <c r="E5" s="30"/>
      <c r="F5" s="38"/>
    </row>
    <row r="6" spans="1:6" s="18" customFormat="1" ht="22.5" customHeight="1">
      <c r="A6" s="32" t="s">
        <v>383</v>
      </c>
      <c r="B6" s="30"/>
      <c r="C6" s="39"/>
      <c r="D6" s="32" t="s">
        <v>454</v>
      </c>
      <c r="E6" s="30">
        <v>300</v>
      </c>
      <c r="F6" s="38" t="s">
        <v>455</v>
      </c>
    </row>
    <row r="7" spans="1:6" s="18" customFormat="1" ht="75" customHeight="1">
      <c r="A7" s="32" t="s">
        <v>384</v>
      </c>
      <c r="B7" s="30">
        <v>27300</v>
      </c>
      <c r="C7" s="39" t="s">
        <v>489</v>
      </c>
      <c r="D7" s="32" t="s">
        <v>385</v>
      </c>
      <c r="E7" s="30">
        <v>340</v>
      </c>
      <c r="F7" s="38"/>
    </row>
    <row r="8" spans="1:6" s="18" customFormat="1" ht="22.5" customHeight="1">
      <c r="A8" s="32" t="s">
        <v>386</v>
      </c>
      <c r="B8" s="30"/>
      <c r="C8" s="39"/>
      <c r="D8" s="32" t="s">
        <v>387</v>
      </c>
      <c r="E8" s="30"/>
      <c r="F8" s="38"/>
    </row>
    <row r="9" spans="1:6" s="18" customFormat="1" ht="22.5" customHeight="1">
      <c r="A9" s="32" t="s">
        <v>388</v>
      </c>
      <c r="B9" s="30"/>
      <c r="C9" s="39"/>
      <c r="D9" s="38" t="s">
        <v>389</v>
      </c>
      <c r="E9" s="30"/>
      <c r="F9" s="38"/>
    </row>
    <row r="10" spans="1:6" s="21" customFormat="1" ht="22.5" customHeight="1">
      <c r="A10" s="40" t="s">
        <v>314</v>
      </c>
      <c r="B10" s="33">
        <f>SUM(B5:B9)</f>
        <v>27640</v>
      </c>
      <c r="C10" s="41"/>
      <c r="D10" s="40" t="s">
        <v>315</v>
      </c>
      <c r="E10" s="33">
        <f>SUM(E5:E9)</f>
        <v>640</v>
      </c>
      <c r="F10" s="41"/>
    </row>
    <row r="11" spans="1:6" s="18" customFormat="1" ht="22.5" customHeight="1">
      <c r="A11" s="30" t="s">
        <v>390</v>
      </c>
      <c r="B11" s="30"/>
      <c r="C11" s="38"/>
      <c r="D11" s="30" t="s">
        <v>391</v>
      </c>
      <c r="E11" s="30"/>
      <c r="F11" s="38"/>
    </row>
    <row r="12" spans="1:6" s="18" customFormat="1" ht="22.5" customHeight="1">
      <c r="A12" s="30" t="s">
        <v>317</v>
      </c>
      <c r="B12" s="30"/>
      <c r="C12" s="38"/>
      <c r="D12" s="30" t="s">
        <v>318</v>
      </c>
      <c r="E12" s="30">
        <v>27300</v>
      </c>
      <c r="F12" s="38"/>
    </row>
    <row r="13" spans="1:6" s="18" customFormat="1" ht="22.5" customHeight="1">
      <c r="A13" s="30" t="s">
        <v>392</v>
      </c>
      <c r="B13" s="30">
        <v>354</v>
      </c>
      <c r="C13" s="38" t="s">
        <v>434</v>
      </c>
      <c r="D13" s="30" t="s">
        <v>393</v>
      </c>
      <c r="E13" s="30">
        <v>54</v>
      </c>
      <c r="F13" s="38"/>
    </row>
    <row r="14" spans="1:6" s="37" customFormat="1" ht="22.5" customHeight="1">
      <c r="A14" s="33" t="s">
        <v>394</v>
      </c>
      <c r="B14" s="33">
        <f>SUM(B10:B13)</f>
        <v>27994</v>
      </c>
      <c r="C14" s="33"/>
      <c r="D14" s="33" t="s">
        <v>394</v>
      </c>
      <c r="E14" s="33">
        <f>SUM(E10:E13)</f>
        <v>27994</v>
      </c>
      <c r="F14" s="33"/>
    </row>
  </sheetData>
  <mergeCells count="2">
    <mergeCell ref="A2:F2"/>
    <mergeCell ref="A3:B3"/>
  </mergeCells>
  <phoneticPr fontId="91" type="noConversion"/>
  <printOptions horizontalCentered="1"/>
  <pageMargins left="0.39370078740157483" right="0.39370078740157483" top="0.78740157480314965" bottom="0.59055118110236227" header="0.39370078740157483" footer="0.39370078740157483"/>
  <pageSetup paperSize="9" firstPageNumber="39" orientation="landscape" useFirstPageNumber="1" r:id="rId1"/>
  <headerFooter alignWithMargins="0">
    <oddFooter>&amp;C-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19" workbookViewId="0">
      <selection activeCell="B47" sqref="B47"/>
    </sheetView>
  </sheetViews>
  <sheetFormatPr defaultColWidth="9.140625" defaultRowHeight="14.25"/>
  <cols>
    <col min="1" max="1" width="41.42578125" style="22" customWidth="1"/>
    <col min="2" max="2" width="11.42578125" style="23" customWidth="1"/>
    <col min="3" max="3" width="8.5703125" style="22" customWidth="1"/>
    <col min="4" max="4" width="58.5703125" style="22" customWidth="1"/>
    <col min="5" max="5" width="11.42578125" style="23" customWidth="1"/>
    <col min="6" max="6" width="8.5703125" style="22" customWidth="1"/>
    <col min="7" max="15" width="9.140625" style="22" customWidth="1"/>
    <col min="16" max="16" width="9.28515625" style="22" customWidth="1"/>
    <col min="17" max="16384" width="9.140625" style="22"/>
  </cols>
  <sheetData>
    <row r="1" spans="1:6" s="16" customFormat="1" ht="22.5" customHeight="1">
      <c r="A1" s="8" t="s">
        <v>395</v>
      </c>
      <c r="B1" s="24"/>
      <c r="C1" s="25"/>
      <c r="D1" s="25"/>
      <c r="E1" s="283"/>
      <c r="F1" s="283"/>
    </row>
    <row r="2" spans="1:6" s="17" customFormat="1" ht="45" customHeight="1">
      <c r="A2" s="268" t="s">
        <v>456</v>
      </c>
      <c r="B2" s="268"/>
      <c r="C2" s="268"/>
      <c r="D2" s="268"/>
      <c r="E2" s="268"/>
      <c r="F2" s="268"/>
    </row>
    <row r="3" spans="1:6" s="18" customFormat="1" ht="18" customHeight="1">
      <c r="B3" s="27"/>
      <c r="E3" s="284" t="s">
        <v>30</v>
      </c>
      <c r="F3" s="284"/>
    </row>
    <row r="4" spans="1:6" s="18" customFormat="1" ht="18" customHeight="1">
      <c r="A4" s="139" t="s">
        <v>287</v>
      </c>
      <c r="B4" s="139" t="s">
        <v>268</v>
      </c>
      <c r="C4" s="139" t="s">
        <v>34</v>
      </c>
      <c r="D4" s="139" t="s">
        <v>288</v>
      </c>
      <c r="E4" s="139" t="s">
        <v>268</v>
      </c>
      <c r="F4" s="139" t="s">
        <v>34</v>
      </c>
    </row>
    <row r="5" spans="1:6" s="19" customFormat="1" ht="18" customHeight="1">
      <c r="A5" s="140" t="s">
        <v>463</v>
      </c>
      <c r="B5" s="141">
        <f>SUM(B6:B12)-B7-B9</f>
        <v>4508</v>
      </c>
      <c r="C5" s="142"/>
      <c r="D5" s="140" t="s">
        <v>464</v>
      </c>
      <c r="E5" s="141">
        <f>SUM(E6:E12)</f>
        <v>3699</v>
      </c>
      <c r="F5" s="142"/>
    </row>
    <row r="6" spans="1:6" s="18" customFormat="1" ht="18" customHeight="1">
      <c r="A6" s="143" t="s">
        <v>396</v>
      </c>
      <c r="B6" s="144">
        <v>883</v>
      </c>
      <c r="C6" s="145"/>
      <c r="D6" s="143" t="s">
        <v>401</v>
      </c>
      <c r="E6" s="144">
        <v>3215</v>
      </c>
      <c r="F6" s="145"/>
    </row>
    <row r="7" spans="1:6" s="18" customFormat="1" ht="18" customHeight="1">
      <c r="A7" s="143" t="s">
        <v>430</v>
      </c>
      <c r="B7" s="144">
        <v>32</v>
      </c>
      <c r="C7" s="145"/>
      <c r="D7" s="143" t="s">
        <v>402</v>
      </c>
      <c r="E7" s="144"/>
      <c r="F7" s="145"/>
    </row>
    <row r="8" spans="1:6" s="18" customFormat="1" ht="18" customHeight="1">
      <c r="A8" s="143" t="s">
        <v>397</v>
      </c>
      <c r="B8" s="144">
        <v>3526</v>
      </c>
      <c r="C8" s="145"/>
      <c r="D8" s="143" t="s">
        <v>403</v>
      </c>
      <c r="E8" s="144">
        <v>291</v>
      </c>
      <c r="F8" s="145"/>
    </row>
    <row r="9" spans="1:6" s="18" customFormat="1" ht="18" customHeight="1">
      <c r="A9" s="143" t="s">
        <v>430</v>
      </c>
      <c r="B9" s="144">
        <v>1768</v>
      </c>
      <c r="C9" s="145"/>
      <c r="D9" s="143" t="s">
        <v>404</v>
      </c>
      <c r="E9" s="144">
        <v>193</v>
      </c>
      <c r="F9" s="145"/>
    </row>
    <row r="10" spans="1:6" s="18" customFormat="1" ht="18" customHeight="1">
      <c r="A10" s="143" t="s">
        <v>398</v>
      </c>
      <c r="B10" s="144">
        <v>96</v>
      </c>
      <c r="C10" s="145"/>
      <c r="D10" s="145"/>
      <c r="E10" s="145"/>
      <c r="F10" s="145"/>
    </row>
    <row r="11" spans="1:6" s="18" customFormat="1" ht="18" customHeight="1">
      <c r="A11" s="143" t="s">
        <v>399</v>
      </c>
      <c r="B11" s="144">
        <v>3</v>
      </c>
      <c r="C11" s="145"/>
      <c r="D11" s="145"/>
      <c r="E11" s="144"/>
      <c r="F11" s="145"/>
    </row>
    <row r="12" spans="1:6" s="18" customFormat="1" ht="18" customHeight="1">
      <c r="A12" s="143" t="s">
        <v>400</v>
      </c>
      <c r="B12" s="144"/>
      <c r="C12" s="145"/>
      <c r="D12" s="143"/>
      <c r="E12" s="144"/>
      <c r="F12" s="145"/>
    </row>
    <row r="13" spans="1:6" s="19" customFormat="1" ht="18" customHeight="1">
      <c r="A13" s="140" t="s">
        <v>465</v>
      </c>
      <c r="B13" s="141">
        <f>SUM(B14:B20)-B15-B17</f>
        <v>17711</v>
      </c>
      <c r="C13" s="142"/>
      <c r="D13" s="140" t="s">
        <v>466</v>
      </c>
      <c r="E13" s="141">
        <f>SUM(E14:E20)</f>
        <v>17497</v>
      </c>
      <c r="F13" s="142"/>
    </row>
    <row r="14" spans="1:6" s="18" customFormat="1" ht="18" customHeight="1">
      <c r="A14" s="143" t="s">
        <v>396</v>
      </c>
      <c r="B14" s="144">
        <v>8401</v>
      </c>
      <c r="C14" s="145"/>
      <c r="D14" s="143" t="s">
        <v>405</v>
      </c>
      <c r="E14" s="144">
        <v>17497</v>
      </c>
      <c r="F14" s="145"/>
    </row>
    <row r="15" spans="1:6" s="18" customFormat="1" ht="18" customHeight="1">
      <c r="A15" s="143" t="s">
        <v>430</v>
      </c>
      <c r="B15" s="144"/>
      <c r="C15" s="145"/>
      <c r="D15" s="143" t="s">
        <v>406</v>
      </c>
      <c r="E15" s="144"/>
      <c r="F15" s="145"/>
    </row>
    <row r="16" spans="1:6" s="18" customFormat="1" ht="18" customHeight="1">
      <c r="A16" s="143" t="s">
        <v>397</v>
      </c>
      <c r="B16" s="144">
        <v>9300</v>
      </c>
      <c r="C16" s="145"/>
      <c r="D16" s="143"/>
      <c r="E16" s="144"/>
      <c r="F16" s="145"/>
    </row>
    <row r="17" spans="1:6" s="18" customFormat="1" ht="18" customHeight="1">
      <c r="A17" s="143" t="s">
        <v>430</v>
      </c>
      <c r="B17" s="144">
        <v>9300</v>
      </c>
      <c r="C17" s="145"/>
      <c r="D17" s="143"/>
      <c r="E17" s="144"/>
      <c r="F17" s="145"/>
    </row>
    <row r="18" spans="1:6" s="18" customFormat="1" ht="18" customHeight="1">
      <c r="A18" s="143" t="s">
        <v>398</v>
      </c>
      <c r="B18" s="144">
        <v>10</v>
      </c>
      <c r="C18" s="145"/>
      <c r="D18" s="143"/>
      <c r="E18" s="144"/>
      <c r="F18" s="145"/>
    </row>
    <row r="19" spans="1:6" s="18" customFormat="1" ht="18" customHeight="1">
      <c r="A19" s="143" t="s">
        <v>399</v>
      </c>
      <c r="B19" s="144"/>
      <c r="C19" s="145"/>
      <c r="D19" s="143"/>
      <c r="E19" s="144"/>
      <c r="F19" s="145"/>
    </row>
    <row r="20" spans="1:6" s="18" customFormat="1" ht="18" customHeight="1">
      <c r="A20" s="143" t="s">
        <v>400</v>
      </c>
      <c r="B20" s="144"/>
      <c r="C20" s="145"/>
      <c r="D20" s="143"/>
      <c r="E20" s="144"/>
      <c r="F20" s="145"/>
    </row>
    <row r="21" spans="1:6" s="19" customFormat="1" ht="18" customHeight="1">
      <c r="A21" s="140" t="s">
        <v>467</v>
      </c>
      <c r="B21" s="141">
        <f>SUM(B22:B28)-B23-B25</f>
        <v>750</v>
      </c>
      <c r="C21" s="142"/>
      <c r="D21" s="140" t="s">
        <v>468</v>
      </c>
      <c r="E21" s="141">
        <f>SUM(E22:E28)</f>
        <v>750</v>
      </c>
      <c r="F21" s="142"/>
    </row>
    <row r="22" spans="1:6" s="18" customFormat="1" ht="18" customHeight="1">
      <c r="A22" s="143" t="s">
        <v>396</v>
      </c>
      <c r="B22" s="144"/>
      <c r="C22" s="145"/>
      <c r="D22" s="143" t="s">
        <v>407</v>
      </c>
      <c r="E22" s="144"/>
      <c r="F22" s="145"/>
    </row>
    <row r="23" spans="1:6" s="18" customFormat="1" ht="18" customHeight="1">
      <c r="A23" s="143" t="s">
        <v>430</v>
      </c>
      <c r="B23" s="144"/>
      <c r="C23" s="145"/>
      <c r="D23" s="143" t="s">
        <v>408</v>
      </c>
      <c r="E23" s="144"/>
      <c r="F23" s="145"/>
    </row>
    <row r="24" spans="1:6" s="18" customFormat="1" ht="18" customHeight="1">
      <c r="A24" s="143" t="s">
        <v>397</v>
      </c>
      <c r="B24" s="144">
        <v>750</v>
      </c>
      <c r="C24" s="145"/>
      <c r="D24" s="143" t="s">
        <v>409</v>
      </c>
      <c r="E24" s="144">
        <v>750</v>
      </c>
      <c r="F24" s="145"/>
    </row>
    <row r="25" spans="1:6" s="18" customFormat="1" ht="18" customHeight="1">
      <c r="A25" s="143" t="s">
        <v>430</v>
      </c>
      <c r="B25" s="144">
        <v>750</v>
      </c>
      <c r="C25" s="145"/>
      <c r="D25" s="145"/>
      <c r="E25" s="145"/>
      <c r="F25" s="145"/>
    </row>
    <row r="26" spans="1:6" s="18" customFormat="1" ht="18" customHeight="1">
      <c r="A26" s="143" t="s">
        <v>398</v>
      </c>
      <c r="B26" s="144"/>
      <c r="C26" s="145"/>
      <c r="D26" s="145"/>
      <c r="E26" s="145"/>
      <c r="F26" s="145"/>
    </row>
    <row r="27" spans="1:6" s="18" customFormat="1" ht="18" customHeight="1">
      <c r="A27" s="143" t="s">
        <v>399</v>
      </c>
      <c r="B27" s="144"/>
      <c r="C27" s="145"/>
      <c r="D27" s="143"/>
      <c r="E27" s="144"/>
      <c r="F27" s="145"/>
    </row>
    <row r="28" spans="1:6" s="18" customFormat="1" ht="18" customHeight="1">
      <c r="A28" s="143" t="s">
        <v>400</v>
      </c>
      <c r="B28" s="144"/>
      <c r="C28" s="145"/>
      <c r="D28" s="143"/>
      <c r="E28" s="144"/>
      <c r="F28" s="145"/>
    </row>
    <row r="29" spans="1:6" s="19" customFormat="1" ht="18" customHeight="1">
      <c r="A29" s="140" t="s">
        <v>469</v>
      </c>
      <c r="B29" s="141">
        <f>SUM(B30:B36)-B31-B33</f>
        <v>1728</v>
      </c>
      <c r="C29" s="142"/>
      <c r="D29" s="140" t="s">
        <v>470</v>
      </c>
      <c r="E29" s="141">
        <f>SUM(E30:E36)</f>
        <v>1728</v>
      </c>
      <c r="F29" s="142"/>
    </row>
    <row r="30" spans="1:6" s="18" customFormat="1" ht="18" customHeight="1">
      <c r="A30" s="143" t="s">
        <v>396</v>
      </c>
      <c r="B30" s="144"/>
      <c r="C30" s="145"/>
      <c r="D30" s="143" t="s">
        <v>410</v>
      </c>
      <c r="E30" s="144">
        <v>1728</v>
      </c>
      <c r="F30" s="145"/>
    </row>
    <row r="31" spans="1:6" s="18" customFormat="1" ht="18" customHeight="1">
      <c r="A31" s="143" t="s">
        <v>430</v>
      </c>
      <c r="B31" s="144"/>
      <c r="C31" s="145"/>
      <c r="D31" s="143" t="s">
        <v>411</v>
      </c>
      <c r="E31" s="144"/>
      <c r="F31" s="145"/>
    </row>
    <row r="32" spans="1:6" s="18" customFormat="1" ht="18" customHeight="1">
      <c r="A32" s="143" t="s">
        <v>397</v>
      </c>
      <c r="B32" s="144">
        <v>1728</v>
      </c>
      <c r="C32" s="145"/>
      <c r="D32" s="143" t="s">
        <v>412</v>
      </c>
      <c r="E32" s="144"/>
      <c r="F32" s="145"/>
    </row>
    <row r="33" spans="1:6" s="18" customFormat="1" ht="18" customHeight="1">
      <c r="A33" s="143" t="s">
        <v>430</v>
      </c>
      <c r="B33" s="144">
        <v>1728</v>
      </c>
      <c r="C33" s="145"/>
      <c r="D33" s="143" t="s">
        <v>413</v>
      </c>
      <c r="E33" s="144"/>
      <c r="F33" s="145"/>
    </row>
    <row r="34" spans="1:6" s="18" customFormat="1" ht="18" customHeight="1">
      <c r="A34" s="143" t="s">
        <v>398</v>
      </c>
      <c r="B34" s="144"/>
      <c r="C34" s="145"/>
      <c r="D34" s="145"/>
      <c r="E34" s="144"/>
      <c r="F34" s="145"/>
    </row>
    <row r="35" spans="1:6" s="18" customFormat="1" ht="18" customHeight="1">
      <c r="A35" s="143" t="s">
        <v>399</v>
      </c>
      <c r="B35" s="144"/>
      <c r="C35" s="145"/>
      <c r="D35" s="145"/>
      <c r="E35" s="144"/>
      <c r="F35" s="145"/>
    </row>
    <row r="36" spans="1:6" s="18" customFormat="1" ht="18" customHeight="1">
      <c r="A36" s="143" t="s">
        <v>400</v>
      </c>
      <c r="B36" s="144"/>
      <c r="C36" s="145"/>
      <c r="D36" s="143"/>
      <c r="E36" s="144"/>
      <c r="F36" s="145"/>
    </row>
    <row r="37" spans="1:6" s="21" customFormat="1" ht="18" customHeight="1">
      <c r="A37" s="146" t="s">
        <v>414</v>
      </c>
      <c r="B37" s="141">
        <f>SUM(B38:B44)-B39-B41</f>
        <v>24697</v>
      </c>
      <c r="C37" s="147"/>
      <c r="D37" s="146" t="s">
        <v>415</v>
      </c>
      <c r="E37" s="141">
        <f>SUM(E5,E13,E21,E29)</f>
        <v>23674</v>
      </c>
      <c r="F37" s="147"/>
    </row>
    <row r="38" spans="1:6" s="18" customFormat="1" ht="18" customHeight="1">
      <c r="A38" s="143" t="s">
        <v>396</v>
      </c>
      <c r="B38" s="144">
        <f t="shared" ref="B38:B44" si="0">SUM(B6,B14,B22,B30)</f>
        <v>9284</v>
      </c>
      <c r="C38" s="145"/>
      <c r="D38" s="143"/>
      <c r="E38" s="144"/>
      <c r="F38" s="145"/>
    </row>
    <row r="39" spans="1:6" s="18" customFormat="1" ht="18" customHeight="1">
      <c r="A39" s="143" t="s">
        <v>430</v>
      </c>
      <c r="B39" s="144">
        <f t="shared" si="0"/>
        <v>32</v>
      </c>
      <c r="C39" s="145"/>
      <c r="D39" s="143"/>
      <c r="E39" s="144"/>
      <c r="F39" s="145"/>
    </row>
    <row r="40" spans="1:6" s="18" customFormat="1" ht="18" customHeight="1">
      <c r="A40" s="143" t="s">
        <v>397</v>
      </c>
      <c r="B40" s="144">
        <f t="shared" si="0"/>
        <v>15304</v>
      </c>
      <c r="C40" s="145"/>
      <c r="D40" s="143"/>
      <c r="E40" s="144"/>
      <c r="F40" s="145"/>
    </row>
    <row r="41" spans="1:6" s="18" customFormat="1" ht="18" customHeight="1">
      <c r="A41" s="143" t="s">
        <v>430</v>
      </c>
      <c r="B41" s="144">
        <f t="shared" si="0"/>
        <v>13546</v>
      </c>
      <c r="C41" s="145"/>
      <c r="D41" s="143"/>
      <c r="E41" s="144"/>
      <c r="F41" s="145"/>
    </row>
    <row r="42" spans="1:6" s="18" customFormat="1" ht="18" customHeight="1">
      <c r="A42" s="143" t="s">
        <v>398</v>
      </c>
      <c r="B42" s="144">
        <f t="shared" si="0"/>
        <v>106</v>
      </c>
      <c r="C42" s="145"/>
      <c r="D42" s="145"/>
      <c r="E42" s="144"/>
      <c r="F42" s="145"/>
    </row>
    <row r="43" spans="1:6" s="18" customFormat="1" ht="18" customHeight="1">
      <c r="A43" s="143" t="s">
        <v>399</v>
      </c>
      <c r="B43" s="144">
        <f t="shared" si="0"/>
        <v>3</v>
      </c>
      <c r="C43" s="145"/>
      <c r="D43" s="145"/>
      <c r="E43" s="144"/>
      <c r="F43" s="145"/>
    </row>
    <row r="44" spans="1:6" s="18" customFormat="1" ht="18" customHeight="1">
      <c r="A44" s="143" t="s">
        <v>400</v>
      </c>
      <c r="B44" s="144">
        <f t="shared" si="0"/>
        <v>0</v>
      </c>
      <c r="C44" s="145"/>
      <c r="D44" s="143"/>
      <c r="E44" s="144"/>
      <c r="F44" s="145"/>
    </row>
    <row r="45" spans="1:6" s="18" customFormat="1" ht="18" customHeight="1">
      <c r="A45" s="148" t="s">
        <v>390</v>
      </c>
      <c r="B45" s="144">
        <v>18</v>
      </c>
      <c r="C45" s="139"/>
      <c r="D45" s="148" t="s">
        <v>391</v>
      </c>
      <c r="E45" s="144">
        <v>42</v>
      </c>
      <c r="F45" s="139"/>
    </row>
    <row r="46" spans="1:6" s="18" customFormat="1" ht="18" customHeight="1">
      <c r="A46" s="148" t="s">
        <v>317</v>
      </c>
      <c r="B46" s="144"/>
      <c r="C46" s="139"/>
      <c r="D46" s="148" t="s">
        <v>318</v>
      </c>
      <c r="E46" s="144"/>
      <c r="F46" s="139"/>
    </row>
    <row r="47" spans="1:6" s="18" customFormat="1" ht="18" customHeight="1">
      <c r="A47" s="148" t="s">
        <v>392</v>
      </c>
      <c r="B47" s="144">
        <v>6743</v>
      </c>
      <c r="C47" s="139"/>
      <c r="D47" s="148" t="s">
        <v>393</v>
      </c>
      <c r="E47" s="144">
        <v>7742</v>
      </c>
      <c r="F47" s="139"/>
    </row>
    <row r="48" spans="1:6" s="21" customFormat="1" ht="18" customHeight="1">
      <c r="A48" s="149" t="s">
        <v>394</v>
      </c>
      <c r="B48" s="150">
        <f>SUM(B37,B45:B47)</f>
        <v>31458</v>
      </c>
      <c r="C48" s="151"/>
      <c r="D48" s="149" t="s">
        <v>394</v>
      </c>
      <c r="E48" s="150">
        <f>SUM(E37,E45,E46,E47)</f>
        <v>31458</v>
      </c>
      <c r="F48" s="151"/>
    </row>
    <row r="72" spans="15:15" ht="20.25">
      <c r="O72" s="35"/>
    </row>
  </sheetData>
  <mergeCells count="3">
    <mergeCell ref="E1:F1"/>
    <mergeCell ref="A2:F2"/>
    <mergeCell ref="E3:F3"/>
  </mergeCells>
  <phoneticPr fontId="91" type="noConversion"/>
  <printOptions horizontalCentered="1"/>
  <pageMargins left="0.39370078740157483" right="0.39370078740157483" top="0.78740157480314965" bottom="0.59055118110236227" header="0.39370078740157483" footer="0.39370078740157483"/>
  <pageSetup paperSize="9" firstPageNumber="40" orientation="landscape" useFirstPageNumber="1" r:id="rId1"/>
  <headerFooter alignWithMargins="0">
    <oddFooter>&amp;C-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A2" sqref="A2:E2"/>
    </sheetView>
  </sheetViews>
  <sheetFormatPr defaultColWidth="10" defaultRowHeight="12.75"/>
  <cols>
    <col min="1" max="1" width="42.85546875" style="6" customWidth="1"/>
    <col min="2" max="4" width="24.28515625" style="7" customWidth="1"/>
    <col min="5" max="5" width="24.28515625" style="6" customWidth="1"/>
    <col min="6" max="16384" width="10" style="6"/>
  </cols>
  <sheetData>
    <row r="1" spans="1:5" s="1" customFormat="1" ht="25.9" customHeight="1">
      <c r="A1" s="8" t="s">
        <v>416</v>
      </c>
      <c r="B1" s="9"/>
      <c r="C1" s="9"/>
      <c r="D1" s="9"/>
    </row>
    <row r="2" spans="1:5" s="2" customFormat="1" ht="45" customHeight="1">
      <c r="A2" s="285" t="s">
        <v>417</v>
      </c>
      <c r="B2" s="285"/>
      <c r="C2" s="285"/>
      <c r="D2" s="285"/>
      <c r="E2" s="285"/>
    </row>
    <row r="3" spans="1:5" s="3" customFormat="1" ht="25.9" customHeight="1">
      <c r="B3" s="10"/>
      <c r="C3" s="10"/>
      <c r="D3" s="10"/>
      <c r="E3" s="11" t="s">
        <v>30</v>
      </c>
    </row>
    <row r="4" spans="1:5" s="4" customFormat="1" ht="34.9" customHeight="1">
      <c r="A4" s="12"/>
      <c r="B4" s="13" t="s">
        <v>418</v>
      </c>
      <c r="C4" s="13" t="s">
        <v>419</v>
      </c>
      <c r="D4" s="13" t="s">
        <v>253</v>
      </c>
      <c r="E4" s="12" t="s">
        <v>34</v>
      </c>
    </row>
    <row r="5" spans="1:5" s="5" customFormat="1" ht="33" customHeight="1">
      <c r="A5" s="286" t="s">
        <v>420</v>
      </c>
      <c r="B5" s="287"/>
      <c r="C5" s="287"/>
      <c r="D5" s="287"/>
      <c r="E5" s="288"/>
    </row>
    <row r="6" spans="1:5" s="3" customFormat="1" ht="33" customHeight="1">
      <c r="A6" s="14" t="s">
        <v>421</v>
      </c>
      <c r="B6" s="15">
        <v>228255.3</v>
      </c>
      <c r="C6" s="15">
        <v>78352</v>
      </c>
      <c r="D6" s="15">
        <f>B6+C6</f>
        <v>306607.3</v>
      </c>
      <c r="E6" s="14"/>
    </row>
    <row r="7" spans="1:5" s="3" customFormat="1" ht="33" customHeight="1">
      <c r="A7" s="14" t="s">
        <v>422</v>
      </c>
      <c r="B7" s="15">
        <f>3800+7136</f>
        <v>10936</v>
      </c>
      <c r="C7" s="15">
        <v>6000</v>
      </c>
      <c r="D7" s="15">
        <f t="shared" ref="D7:D9" si="0">B7+C7</f>
        <v>16936</v>
      </c>
      <c r="E7" s="14"/>
    </row>
    <row r="8" spans="1:5" s="3" customFormat="1" ht="33" customHeight="1">
      <c r="A8" s="14" t="s">
        <v>423</v>
      </c>
      <c r="B8" s="15">
        <f>(7173300+7991.76)/10000+6486</f>
        <v>7204.1291760000004</v>
      </c>
      <c r="C8" s="15">
        <v>0</v>
      </c>
      <c r="D8" s="15">
        <f t="shared" si="0"/>
        <v>7204.1291760000004</v>
      </c>
      <c r="E8" s="14"/>
    </row>
    <row r="9" spans="1:5" s="3" customFormat="1" ht="33" customHeight="1">
      <c r="A9" s="14" t="s">
        <v>424</v>
      </c>
      <c r="B9" s="15">
        <f>B6+B7-B8</f>
        <v>231987.170824</v>
      </c>
      <c r="C9" s="15">
        <f>C6+C7-C8</f>
        <v>84352</v>
      </c>
      <c r="D9" s="15">
        <f t="shared" si="0"/>
        <v>316339.17082400003</v>
      </c>
      <c r="E9" s="14"/>
    </row>
    <row r="10" spans="1:5" s="5" customFormat="1" ht="33" customHeight="1">
      <c r="A10" s="286" t="s">
        <v>425</v>
      </c>
      <c r="B10" s="287"/>
      <c r="C10" s="287"/>
      <c r="D10" s="287"/>
      <c r="E10" s="288"/>
    </row>
    <row r="11" spans="1:5" s="3" customFormat="1" ht="33" customHeight="1">
      <c r="A11" s="14" t="s">
        <v>426</v>
      </c>
      <c r="B11" s="15">
        <v>233055</v>
      </c>
      <c r="C11" s="15">
        <v>82352</v>
      </c>
      <c r="D11" s="15">
        <f>B11+C11</f>
        <v>315407</v>
      </c>
      <c r="E11" s="14"/>
    </row>
    <row r="12" spans="1:5" s="3" customFormat="1" ht="33" customHeight="1">
      <c r="A12" s="14" t="s">
        <v>427</v>
      </c>
      <c r="B12" s="15">
        <v>3800</v>
      </c>
      <c r="C12" s="15">
        <v>6000</v>
      </c>
      <c r="D12" s="15">
        <f t="shared" ref="D12:D13" si="1">B12+C12</f>
        <v>9800</v>
      </c>
      <c r="E12" s="14"/>
    </row>
    <row r="13" spans="1:5" s="3" customFormat="1" ht="33" customHeight="1">
      <c r="A13" s="14" t="s">
        <v>428</v>
      </c>
      <c r="B13" s="15">
        <f>B11+B12</f>
        <v>236855</v>
      </c>
      <c r="C13" s="15">
        <f>C11+C12</f>
        <v>88352</v>
      </c>
      <c r="D13" s="15">
        <f t="shared" si="1"/>
        <v>325207</v>
      </c>
      <c r="E13" s="14"/>
    </row>
  </sheetData>
  <mergeCells count="3">
    <mergeCell ref="A2:E2"/>
    <mergeCell ref="A5:E5"/>
    <mergeCell ref="A10:E10"/>
  </mergeCells>
  <phoneticPr fontId="91" type="noConversion"/>
  <printOptions horizontalCentered="1"/>
  <pageMargins left="0.39370078740157483" right="0.39370078740157483" top="0.78740157480314965" bottom="0.59055118110236227" header="0.39370078740157483" footer="0.39370078740157483"/>
  <pageSetup paperSize="9" firstPageNumber="42" orientation="landscape" useFirstPageNumber="1" r:id="rId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7"/>
  <sheetViews>
    <sheetView workbookViewId="0">
      <selection activeCell="E15" sqref="E15"/>
    </sheetView>
  </sheetViews>
  <sheetFormatPr defaultColWidth="9.140625" defaultRowHeight="12.75"/>
  <cols>
    <col min="1" max="1" width="32.85546875" style="6" customWidth="1"/>
    <col min="2" max="2" width="11.42578125" style="6" customWidth="1"/>
    <col min="3" max="3" width="7.140625" style="6" customWidth="1"/>
    <col min="4" max="4" width="32.85546875" style="6" customWidth="1"/>
    <col min="5" max="5" width="11.42578125" style="6" customWidth="1"/>
    <col min="6" max="6" width="45" style="6" customWidth="1"/>
    <col min="7" max="7" width="9.140625" style="6"/>
    <col min="8" max="8" width="9.7109375" style="6" customWidth="1"/>
    <col min="9" max="16384" width="9.140625" style="6"/>
  </cols>
  <sheetData>
    <row r="1" spans="1:6" s="124" customFormat="1" ht="20.25" customHeight="1">
      <c r="A1" s="8" t="s">
        <v>0</v>
      </c>
    </row>
    <row r="2" spans="1:6" ht="45" customHeight="1">
      <c r="A2" s="245" t="s">
        <v>1</v>
      </c>
      <c r="B2" s="245"/>
      <c r="C2" s="245"/>
      <c r="D2" s="245"/>
      <c r="E2" s="245"/>
      <c r="F2" s="245"/>
    </row>
    <row r="3" spans="1:6" s="125" customFormat="1" ht="20.25" customHeight="1">
      <c r="A3" s="246"/>
      <c r="B3" s="246"/>
      <c r="C3" s="16"/>
      <c r="D3" s="126"/>
      <c r="E3" s="16"/>
      <c r="F3" s="127" t="s">
        <v>2</v>
      </c>
    </row>
    <row r="4" spans="1:6" s="125" customFormat="1" ht="20.25" customHeight="1">
      <c r="A4" s="128" t="s">
        <v>3</v>
      </c>
      <c r="B4" s="128" t="s">
        <v>4</v>
      </c>
      <c r="C4" s="128" t="s">
        <v>5</v>
      </c>
      <c r="D4" s="128" t="s">
        <v>6</v>
      </c>
      <c r="E4" s="128" t="s">
        <v>4</v>
      </c>
      <c r="F4" s="128" t="s">
        <v>5</v>
      </c>
    </row>
    <row r="5" spans="1:6" s="125" customFormat="1" ht="20.25" customHeight="1">
      <c r="A5" s="129" t="s">
        <v>7</v>
      </c>
      <c r="B5" s="128">
        <v>113330</v>
      </c>
      <c r="C5" s="130"/>
      <c r="D5" s="129" t="s">
        <v>8</v>
      </c>
      <c r="E5" s="128">
        <f>E6+E7+E9</f>
        <v>54058</v>
      </c>
      <c r="F5" s="130"/>
    </row>
    <row r="6" spans="1:6" s="125" customFormat="1" ht="20.25" customHeight="1">
      <c r="A6" s="131" t="s">
        <v>9</v>
      </c>
      <c r="B6" s="128">
        <v>13499</v>
      </c>
      <c r="C6" s="130"/>
      <c r="D6" s="132" t="s">
        <v>582</v>
      </c>
      <c r="E6" s="128">
        <f>20261+2651</f>
        <v>22912</v>
      </c>
      <c r="F6" s="130"/>
    </row>
    <row r="7" spans="1:6" s="125" customFormat="1" ht="20.25" customHeight="1">
      <c r="A7" s="133" t="s">
        <v>10</v>
      </c>
      <c r="B7" s="128">
        <f>SUM(B8:B12)</f>
        <v>13793</v>
      </c>
      <c r="C7" s="130"/>
      <c r="D7" s="132" t="s">
        <v>11</v>
      </c>
      <c r="E7" s="128">
        <f>SUM(E8)</f>
        <v>17398</v>
      </c>
      <c r="F7" s="130"/>
    </row>
    <row r="8" spans="1:6" s="125" customFormat="1" ht="20.25" customHeight="1">
      <c r="A8" s="130" t="s">
        <v>12</v>
      </c>
      <c r="B8" s="128">
        <v>4513</v>
      </c>
      <c r="C8" s="130"/>
      <c r="D8" s="134" t="s">
        <v>13</v>
      </c>
      <c r="E8" s="128">
        <v>17398</v>
      </c>
      <c r="F8" s="130"/>
    </row>
    <row r="9" spans="1:6" s="125" customFormat="1" ht="20.25" customHeight="1">
      <c r="A9" s="130" t="s">
        <v>14</v>
      </c>
      <c r="B9" s="128">
        <v>1400</v>
      </c>
      <c r="C9" s="130"/>
      <c r="D9" s="132" t="s">
        <v>15</v>
      </c>
      <c r="E9" s="128">
        <f>E10+E11</f>
        <v>13748</v>
      </c>
      <c r="F9" s="130"/>
    </row>
    <row r="10" spans="1:6" s="125" customFormat="1" ht="20.25" customHeight="1">
      <c r="A10" s="130" t="s">
        <v>16</v>
      </c>
      <c r="B10" s="128">
        <v>6500</v>
      </c>
      <c r="C10" s="130"/>
      <c r="D10" s="134" t="s">
        <v>17</v>
      </c>
      <c r="E10" s="128">
        <v>9395</v>
      </c>
      <c r="F10" s="130"/>
    </row>
    <row r="11" spans="1:6" s="125" customFormat="1" ht="20.25" customHeight="1">
      <c r="A11" s="130" t="s">
        <v>18</v>
      </c>
      <c r="B11" s="128">
        <v>473</v>
      </c>
      <c r="C11" s="135"/>
      <c r="D11" s="134" t="s">
        <v>19</v>
      </c>
      <c r="E11" s="128">
        <f>2412+1941</f>
        <v>4353</v>
      </c>
      <c r="F11" s="134"/>
    </row>
    <row r="12" spans="1:6" s="125" customFormat="1" ht="48" customHeight="1">
      <c r="A12" s="130" t="s">
        <v>20</v>
      </c>
      <c r="B12" s="136">
        <v>907</v>
      </c>
      <c r="C12" s="137"/>
      <c r="D12" s="129" t="s">
        <v>21</v>
      </c>
      <c r="E12" s="128">
        <f>B5+B6+B7-E5</f>
        <v>86564</v>
      </c>
      <c r="F12" s="134" t="s">
        <v>474</v>
      </c>
    </row>
    <row r="13" spans="1:6" s="124" customFormat="1" ht="33.75" customHeight="1">
      <c r="A13" s="133" t="s">
        <v>22</v>
      </c>
      <c r="B13" s="128">
        <f>53232+2268</f>
        <v>55500</v>
      </c>
      <c r="C13" s="130"/>
      <c r="D13" s="129" t="s">
        <v>23</v>
      </c>
      <c r="E13" s="128">
        <f>B13+E12</f>
        <v>142064</v>
      </c>
      <c r="F13" s="130" t="s">
        <v>476</v>
      </c>
    </row>
    <row r="14" spans="1:6" s="124" customFormat="1" ht="22.5" customHeight="1">
      <c r="A14" s="133" t="s">
        <v>24</v>
      </c>
      <c r="B14" s="128">
        <v>4693</v>
      </c>
      <c r="C14" s="130"/>
      <c r="D14" s="131" t="s">
        <v>429</v>
      </c>
      <c r="E14" s="128">
        <v>4693</v>
      </c>
      <c r="F14" s="130"/>
    </row>
    <row r="15" spans="1:6" s="124" customFormat="1" ht="20.25" customHeight="1">
      <c r="A15" s="133" t="s">
        <v>25</v>
      </c>
      <c r="B15" s="128">
        <v>4908</v>
      </c>
      <c r="C15" s="130"/>
      <c r="D15" s="133" t="s">
        <v>26</v>
      </c>
      <c r="E15" s="128">
        <v>4908</v>
      </c>
      <c r="F15" s="130"/>
    </row>
    <row r="16" spans="1:6" s="124" customFormat="1" ht="19.5" customHeight="1">
      <c r="A16" s="138" t="s">
        <v>27</v>
      </c>
      <c r="B16" s="128">
        <f>SUM(B5,B6,B7,B13,B14,B15)</f>
        <v>205723</v>
      </c>
      <c r="C16" s="130"/>
      <c r="D16" s="138" t="s">
        <v>28</v>
      </c>
      <c r="E16" s="128">
        <f>SUM(E5,E13:E15)</f>
        <v>205723</v>
      </c>
      <c r="F16" s="130"/>
    </row>
    <row r="17" spans="1:6" s="124" customFormat="1" ht="112.5" customHeight="1">
      <c r="A17" s="247" t="s">
        <v>475</v>
      </c>
      <c r="B17" s="247"/>
      <c r="C17" s="247"/>
      <c r="D17" s="247"/>
      <c r="E17" s="247"/>
      <c r="F17" s="247"/>
    </row>
  </sheetData>
  <mergeCells count="3">
    <mergeCell ref="A2:F2"/>
    <mergeCell ref="A3:B3"/>
    <mergeCell ref="A17:F17"/>
  </mergeCells>
  <phoneticPr fontId="91" type="noConversion"/>
  <printOptions horizontalCentered="1"/>
  <pageMargins left="0.39370078740157483" right="0.39370078740157483" top="0.78740157480314965" bottom="0.59055118110236227" header="0.39370078740157483" footer="0.39370078740157483"/>
  <pageSetup paperSize="9" orientation="landscape" r:id="rId1"/>
  <headerFooter alignWithMargins="0">
    <oddFooter>&amp;C- &amp;P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1" workbookViewId="0">
      <selection activeCell="G4" sqref="G1:J1048576"/>
    </sheetView>
  </sheetViews>
  <sheetFormatPr defaultColWidth="9.140625" defaultRowHeight="12.75"/>
  <cols>
    <col min="1" max="1" width="42.85546875" style="6" customWidth="1"/>
    <col min="2" max="4" width="15.5703125" style="6" customWidth="1"/>
    <col min="5" max="5" width="15.5703125" style="121" customWidth="1"/>
    <col min="6" max="6" width="35.7109375" style="6" customWidth="1"/>
    <col min="7" max="16384" width="9.140625" style="6"/>
  </cols>
  <sheetData>
    <row r="1" spans="1:6" ht="24" customHeight="1">
      <c r="A1" s="8" t="s">
        <v>29</v>
      </c>
    </row>
    <row r="2" spans="1:6" ht="21.95" customHeight="1">
      <c r="A2" s="248" t="s">
        <v>473</v>
      </c>
      <c r="B2" s="248"/>
      <c r="C2" s="248"/>
      <c r="D2" s="248"/>
      <c r="E2" s="248"/>
      <c r="F2" s="248"/>
    </row>
    <row r="3" spans="1:6" s="119" customFormat="1" ht="12.95" customHeight="1">
      <c r="A3" s="249"/>
      <c r="B3" s="249"/>
      <c r="C3" s="122"/>
      <c r="D3" s="250" t="s">
        <v>30</v>
      </c>
      <c r="E3" s="250"/>
      <c r="F3" s="250"/>
    </row>
    <row r="4" spans="1:6" s="120" customFormat="1" ht="21.75" customHeight="1">
      <c r="A4" s="251" t="s">
        <v>31</v>
      </c>
      <c r="B4" s="254" t="s">
        <v>32</v>
      </c>
      <c r="C4" s="251" t="s">
        <v>33</v>
      </c>
      <c r="D4" s="251"/>
      <c r="E4" s="251"/>
      <c r="F4" s="251" t="s">
        <v>34</v>
      </c>
    </row>
    <row r="5" spans="1:6" s="120" customFormat="1" ht="21.75" customHeight="1">
      <c r="A5" s="251"/>
      <c r="B5" s="254"/>
      <c r="C5" s="194" t="s">
        <v>35</v>
      </c>
      <c r="D5" s="194" t="s">
        <v>36</v>
      </c>
      <c r="E5" s="195" t="s">
        <v>37</v>
      </c>
      <c r="F5" s="251"/>
    </row>
    <row r="6" spans="1:6" s="1" customFormat="1" ht="21.75" customHeight="1">
      <c r="A6" s="196" t="s">
        <v>38</v>
      </c>
      <c r="B6" s="197">
        <f>B7+B23</f>
        <v>105880</v>
      </c>
      <c r="C6" s="197">
        <f>C7+C23</f>
        <v>113330</v>
      </c>
      <c r="D6" s="197">
        <f t="shared" ref="D6:D39" si="0">C6-B6</f>
        <v>7450</v>
      </c>
      <c r="E6" s="198">
        <f t="shared" ref="E6:E39" si="1">D6/B6*100</f>
        <v>7.0362674726105023</v>
      </c>
      <c r="F6" s="199"/>
    </row>
    <row r="7" spans="1:6" s="1" customFormat="1" ht="21.75" customHeight="1">
      <c r="A7" s="200" t="s">
        <v>39</v>
      </c>
      <c r="B7" s="197">
        <f>B8+B20</f>
        <v>94670</v>
      </c>
      <c r="C7" s="197">
        <f>C8+C20</f>
        <v>101760</v>
      </c>
      <c r="D7" s="197">
        <f t="shared" si="0"/>
        <v>7090</v>
      </c>
      <c r="E7" s="198">
        <f t="shared" si="1"/>
        <v>7.4891729164466039</v>
      </c>
      <c r="F7" s="199"/>
    </row>
    <row r="8" spans="1:6" s="1" customFormat="1" ht="21.75" customHeight="1">
      <c r="A8" s="200" t="s">
        <v>40</v>
      </c>
      <c r="B8" s="201">
        <f>SUM(B9:B19)</f>
        <v>93670</v>
      </c>
      <c r="C8" s="201">
        <f>SUM(C9:C19)</f>
        <v>101760</v>
      </c>
      <c r="D8" s="201">
        <f t="shared" si="0"/>
        <v>8090</v>
      </c>
      <c r="E8" s="202">
        <f t="shared" si="1"/>
        <v>8.6367033201665411</v>
      </c>
      <c r="F8" s="199"/>
    </row>
    <row r="9" spans="1:6" s="1" customFormat="1" ht="21.75" customHeight="1">
      <c r="A9" s="203" t="s">
        <v>41</v>
      </c>
      <c r="B9" s="204">
        <v>43200</v>
      </c>
      <c r="C9" s="204">
        <f>47800+1040</f>
        <v>48840</v>
      </c>
      <c r="D9" s="204">
        <f t="shared" si="0"/>
        <v>5640</v>
      </c>
      <c r="E9" s="205">
        <f t="shared" si="1"/>
        <v>13.055555555555557</v>
      </c>
      <c r="F9" s="206"/>
    </row>
    <row r="10" spans="1:6" s="1" customFormat="1" ht="21.75" customHeight="1">
      <c r="A10" s="203" t="s">
        <v>42</v>
      </c>
      <c r="B10" s="204">
        <f>21450</f>
        <v>21450</v>
      </c>
      <c r="C10" s="204">
        <f>21400+1000</f>
        <v>22400</v>
      </c>
      <c r="D10" s="204">
        <f t="shared" si="0"/>
        <v>950</v>
      </c>
      <c r="E10" s="205">
        <f t="shared" si="1"/>
        <v>4.4289044289044286</v>
      </c>
      <c r="F10" s="207"/>
    </row>
    <row r="11" spans="1:6" s="1" customFormat="1" ht="21.75" customHeight="1">
      <c r="A11" s="203" t="s">
        <v>43</v>
      </c>
      <c r="B11" s="204">
        <v>5910</v>
      </c>
      <c r="C11" s="204">
        <v>6100</v>
      </c>
      <c r="D11" s="204">
        <f t="shared" si="0"/>
        <v>190</v>
      </c>
      <c r="E11" s="205">
        <f t="shared" si="1"/>
        <v>3.2148900169204735</v>
      </c>
      <c r="F11" s="208"/>
    </row>
    <row r="12" spans="1:6" s="1" customFormat="1" ht="21.75" customHeight="1">
      <c r="A12" s="203" t="s">
        <v>44</v>
      </c>
      <c r="B12" s="204">
        <v>70</v>
      </c>
      <c r="C12" s="204">
        <v>120</v>
      </c>
      <c r="D12" s="204">
        <f t="shared" si="0"/>
        <v>50</v>
      </c>
      <c r="E12" s="205">
        <f t="shared" si="1"/>
        <v>71.428571428571431</v>
      </c>
      <c r="F12" s="208"/>
    </row>
    <row r="13" spans="1:6" s="1" customFormat="1" ht="21.75" customHeight="1">
      <c r="A13" s="203" t="s">
        <v>45</v>
      </c>
      <c r="B13" s="204">
        <v>6640</v>
      </c>
      <c r="C13" s="204">
        <f>6630+1000</f>
        <v>7630</v>
      </c>
      <c r="D13" s="204">
        <f t="shared" si="0"/>
        <v>990</v>
      </c>
      <c r="E13" s="205">
        <f t="shared" si="1"/>
        <v>14.909638554216867</v>
      </c>
      <c r="F13" s="208"/>
    </row>
    <row r="14" spans="1:6" s="1" customFormat="1" ht="21.75" customHeight="1">
      <c r="A14" s="203" t="s">
        <v>46</v>
      </c>
      <c r="B14" s="204">
        <v>4550</v>
      </c>
      <c r="C14" s="204">
        <v>5000</v>
      </c>
      <c r="D14" s="204">
        <f t="shared" si="0"/>
        <v>450</v>
      </c>
      <c r="E14" s="205">
        <f t="shared" si="1"/>
        <v>9.8901098901098905</v>
      </c>
      <c r="F14" s="208"/>
    </row>
    <row r="15" spans="1:6" s="1" customFormat="1" ht="21.75" customHeight="1">
      <c r="A15" s="203" t="s">
        <v>47</v>
      </c>
      <c r="B15" s="204">
        <v>1400</v>
      </c>
      <c r="C15" s="204">
        <v>1700</v>
      </c>
      <c r="D15" s="204">
        <f t="shared" si="0"/>
        <v>300</v>
      </c>
      <c r="E15" s="205">
        <f t="shared" si="1"/>
        <v>21.428571428571427</v>
      </c>
      <c r="F15" s="208"/>
    </row>
    <row r="16" spans="1:6" s="1" customFormat="1" ht="21.75" customHeight="1">
      <c r="A16" s="203" t="s">
        <v>48</v>
      </c>
      <c r="B16" s="204">
        <v>2500</v>
      </c>
      <c r="C16" s="204">
        <v>2500</v>
      </c>
      <c r="D16" s="204">
        <f t="shared" si="0"/>
        <v>0</v>
      </c>
      <c r="E16" s="205">
        <f t="shared" si="1"/>
        <v>0</v>
      </c>
      <c r="F16" s="207"/>
    </row>
    <row r="17" spans="1:6" s="1" customFormat="1" ht="21.75" customHeight="1">
      <c r="A17" s="203" t="s">
        <v>49</v>
      </c>
      <c r="B17" s="204">
        <f>6850</f>
        <v>6850</v>
      </c>
      <c r="C17" s="204">
        <f>5270+150</f>
        <v>5420</v>
      </c>
      <c r="D17" s="204">
        <f t="shared" si="0"/>
        <v>-1430</v>
      </c>
      <c r="E17" s="205">
        <f t="shared" si="1"/>
        <v>-20.875912408759124</v>
      </c>
      <c r="F17" s="209"/>
    </row>
    <row r="18" spans="1:6" s="1" customFormat="1" ht="21.75" customHeight="1">
      <c r="A18" s="203" t="s">
        <v>50</v>
      </c>
      <c r="B18" s="204">
        <v>1100</v>
      </c>
      <c r="C18" s="204">
        <v>2000</v>
      </c>
      <c r="D18" s="204">
        <f t="shared" si="0"/>
        <v>900</v>
      </c>
      <c r="E18" s="205">
        <f t="shared" si="1"/>
        <v>81.818181818181827</v>
      </c>
      <c r="F18" s="207"/>
    </row>
    <row r="19" spans="1:6" s="1" customFormat="1" ht="21.75" customHeight="1">
      <c r="A19" s="203" t="s">
        <v>51</v>
      </c>
      <c r="B19" s="204"/>
      <c r="C19" s="204">
        <v>50</v>
      </c>
      <c r="D19" s="204">
        <f t="shared" si="0"/>
        <v>50</v>
      </c>
      <c r="E19" s="205"/>
      <c r="F19" s="207"/>
    </row>
    <row r="20" spans="1:6" s="1" customFormat="1" ht="21.75" customHeight="1">
      <c r="A20" s="210" t="s">
        <v>52</v>
      </c>
      <c r="B20" s="197">
        <f>B21+B22</f>
        <v>1000</v>
      </c>
      <c r="C20" s="197">
        <f>C21+C22</f>
        <v>0</v>
      </c>
      <c r="D20" s="197">
        <f t="shared" si="0"/>
        <v>-1000</v>
      </c>
      <c r="E20" s="198">
        <f t="shared" si="1"/>
        <v>-100</v>
      </c>
      <c r="F20" s="211"/>
    </row>
    <row r="21" spans="1:6" s="1" customFormat="1" ht="21.75" customHeight="1">
      <c r="A21" s="203" t="s">
        <v>53</v>
      </c>
      <c r="B21" s="204">
        <f>1000</f>
        <v>1000</v>
      </c>
      <c r="C21" s="204"/>
      <c r="D21" s="204">
        <f t="shared" si="0"/>
        <v>-1000</v>
      </c>
      <c r="E21" s="205">
        <f t="shared" si="1"/>
        <v>-100</v>
      </c>
      <c r="F21" s="208"/>
    </row>
    <row r="22" spans="1:6" s="1" customFormat="1" ht="21.75" customHeight="1">
      <c r="A22" s="212" t="s">
        <v>54</v>
      </c>
      <c r="B22" s="204"/>
      <c r="C22" s="204"/>
      <c r="D22" s="204">
        <f t="shared" si="0"/>
        <v>0</v>
      </c>
      <c r="E22" s="205"/>
      <c r="F22" s="208"/>
    </row>
    <row r="23" spans="1:6" s="1" customFormat="1" ht="25.5" customHeight="1">
      <c r="A23" s="213" t="s">
        <v>55</v>
      </c>
      <c r="B23" s="201">
        <f>SUM(B24:B26,B29:B32)</f>
        <v>11210</v>
      </c>
      <c r="C23" s="201">
        <f>SUM(C24:C26,C29:C32)</f>
        <v>11570</v>
      </c>
      <c r="D23" s="201">
        <f t="shared" si="0"/>
        <v>360</v>
      </c>
      <c r="E23" s="202">
        <f t="shared" si="1"/>
        <v>3.2114183764495987</v>
      </c>
      <c r="F23" s="211"/>
    </row>
    <row r="24" spans="1:6" s="1" customFormat="1" ht="25.5" customHeight="1">
      <c r="A24" s="203" t="s">
        <v>56</v>
      </c>
      <c r="B24" s="204">
        <v>350</v>
      </c>
      <c r="C24" s="204">
        <v>230</v>
      </c>
      <c r="D24" s="204">
        <f t="shared" si="0"/>
        <v>-120</v>
      </c>
      <c r="E24" s="205">
        <f t="shared" si="1"/>
        <v>-34.285714285714285</v>
      </c>
      <c r="F24" s="208"/>
    </row>
    <row r="25" spans="1:6" s="1" customFormat="1" ht="25.5" customHeight="1">
      <c r="A25" s="214" t="s">
        <v>57</v>
      </c>
      <c r="B25" s="204">
        <v>600</v>
      </c>
      <c r="C25" s="204">
        <v>400</v>
      </c>
      <c r="D25" s="204">
        <f t="shared" si="0"/>
        <v>-200</v>
      </c>
      <c r="E25" s="205">
        <f t="shared" si="1"/>
        <v>-33.333333333333329</v>
      </c>
      <c r="F25" s="208"/>
    </row>
    <row r="26" spans="1:6" s="1" customFormat="1" ht="25.5" customHeight="1">
      <c r="A26" s="212" t="s">
        <v>58</v>
      </c>
      <c r="B26" s="215">
        <f>SUM(B27:B28)</f>
        <v>3760</v>
      </c>
      <c r="C26" s="215">
        <f>SUM(C27:C28)</f>
        <v>3900</v>
      </c>
      <c r="D26" s="215">
        <f t="shared" si="0"/>
        <v>140</v>
      </c>
      <c r="E26" s="216">
        <f t="shared" si="1"/>
        <v>3.7234042553191489</v>
      </c>
      <c r="F26" s="208"/>
    </row>
    <row r="27" spans="1:6" s="1" customFormat="1" ht="25.5" customHeight="1">
      <c r="A27" s="217" t="s">
        <v>59</v>
      </c>
      <c r="B27" s="204">
        <v>2460</v>
      </c>
      <c r="C27" s="204">
        <v>2700</v>
      </c>
      <c r="D27" s="204">
        <f t="shared" si="0"/>
        <v>240</v>
      </c>
      <c r="E27" s="205">
        <f t="shared" si="1"/>
        <v>9.7560975609756095</v>
      </c>
      <c r="F27" s="208"/>
    </row>
    <row r="28" spans="1:6" s="1" customFormat="1" ht="25.5" customHeight="1">
      <c r="A28" s="217" t="s">
        <v>60</v>
      </c>
      <c r="B28" s="204">
        <v>1300</v>
      </c>
      <c r="C28" s="204">
        <v>1200</v>
      </c>
      <c r="D28" s="204">
        <f t="shared" si="0"/>
        <v>-100</v>
      </c>
      <c r="E28" s="205">
        <f t="shared" si="1"/>
        <v>-7.6923076923076925</v>
      </c>
      <c r="F28" s="208"/>
    </row>
    <row r="29" spans="1:6" s="1" customFormat="1" ht="25.5" customHeight="1">
      <c r="A29" s="217" t="s">
        <v>61</v>
      </c>
      <c r="B29" s="204">
        <v>500</v>
      </c>
      <c r="C29" s="204"/>
      <c r="D29" s="204">
        <f t="shared" si="0"/>
        <v>-500</v>
      </c>
      <c r="E29" s="205">
        <f t="shared" si="1"/>
        <v>-100</v>
      </c>
      <c r="F29" s="207"/>
    </row>
    <row r="30" spans="1:6" s="1" customFormat="1" ht="25.5" customHeight="1">
      <c r="A30" s="203" t="s">
        <v>62</v>
      </c>
      <c r="B30" s="204">
        <v>3000</v>
      </c>
      <c r="C30" s="204">
        <v>3000</v>
      </c>
      <c r="D30" s="204">
        <f t="shared" si="0"/>
        <v>0</v>
      </c>
      <c r="E30" s="205">
        <f t="shared" si="1"/>
        <v>0</v>
      </c>
      <c r="F30" s="207"/>
    </row>
    <row r="31" spans="1:6" s="1" customFormat="1" ht="25.5" customHeight="1">
      <c r="A31" s="203" t="s">
        <v>63</v>
      </c>
      <c r="B31" s="204">
        <v>3000</v>
      </c>
      <c r="C31" s="204">
        <v>4000</v>
      </c>
      <c r="D31" s="204">
        <f t="shared" si="0"/>
        <v>1000</v>
      </c>
      <c r="E31" s="205">
        <f t="shared" si="1"/>
        <v>33.333333333333329</v>
      </c>
      <c r="F31" s="207"/>
    </row>
    <row r="32" spans="1:6" s="1" customFormat="1" ht="25.5" customHeight="1">
      <c r="A32" s="203" t="s">
        <v>64</v>
      </c>
      <c r="B32" s="204"/>
      <c r="C32" s="204">
        <v>40</v>
      </c>
      <c r="D32" s="204">
        <f t="shared" si="0"/>
        <v>40</v>
      </c>
      <c r="E32" s="205"/>
      <c r="F32" s="208"/>
    </row>
    <row r="33" spans="1:6" s="1" customFormat="1" ht="25.5" customHeight="1">
      <c r="A33" s="218" t="s">
        <v>65</v>
      </c>
      <c r="B33" s="197">
        <f>SUM(B34:B37)</f>
        <v>84240</v>
      </c>
      <c r="C33" s="197">
        <f>SUM(C34:C37)</f>
        <v>92000</v>
      </c>
      <c r="D33" s="197">
        <f t="shared" si="0"/>
        <v>7760</v>
      </c>
      <c r="E33" s="198">
        <f t="shared" si="1"/>
        <v>9.2117758784425448</v>
      </c>
      <c r="F33" s="211"/>
    </row>
    <row r="34" spans="1:6" s="1" customFormat="1" ht="25.5" customHeight="1">
      <c r="A34" s="203" t="s">
        <v>41</v>
      </c>
      <c r="B34" s="215">
        <f>B9</f>
        <v>43200</v>
      </c>
      <c r="C34" s="215">
        <f>C9</f>
        <v>48840</v>
      </c>
      <c r="D34" s="204">
        <f t="shared" si="0"/>
        <v>5640</v>
      </c>
      <c r="E34" s="205">
        <f t="shared" si="1"/>
        <v>13.055555555555557</v>
      </c>
      <c r="F34" s="208"/>
    </row>
    <row r="35" spans="1:6" s="1" customFormat="1" ht="25.5" customHeight="1">
      <c r="A35" s="203" t="s">
        <v>42</v>
      </c>
      <c r="B35" s="204">
        <f>B10*1.5</f>
        <v>32175</v>
      </c>
      <c r="C35" s="204">
        <f>C10*1.5</f>
        <v>33600</v>
      </c>
      <c r="D35" s="204">
        <f t="shared" si="0"/>
        <v>1425</v>
      </c>
      <c r="E35" s="205">
        <f t="shared" si="1"/>
        <v>4.4289044289044286</v>
      </c>
      <c r="F35" s="208"/>
    </row>
    <row r="36" spans="1:6" s="1" customFormat="1" ht="25.5" customHeight="1">
      <c r="A36" s="203" t="s">
        <v>43</v>
      </c>
      <c r="B36" s="204">
        <f>B11*1.5</f>
        <v>8865</v>
      </c>
      <c r="C36" s="204">
        <f>C11*1.5</f>
        <v>9150</v>
      </c>
      <c r="D36" s="204">
        <f t="shared" si="0"/>
        <v>285</v>
      </c>
      <c r="E36" s="205">
        <f t="shared" si="1"/>
        <v>3.2148900169204735</v>
      </c>
      <c r="F36" s="208"/>
    </row>
    <row r="37" spans="1:6" s="1" customFormat="1" ht="25.5" customHeight="1">
      <c r="A37" s="203" t="s">
        <v>66</v>
      </c>
      <c r="B37" s="204"/>
      <c r="C37" s="204">
        <v>410</v>
      </c>
      <c r="D37" s="204">
        <f t="shared" si="0"/>
        <v>410</v>
      </c>
      <c r="E37" s="205"/>
      <c r="F37" s="208"/>
    </row>
    <row r="38" spans="1:6" s="1" customFormat="1" ht="25.5" customHeight="1">
      <c r="A38" s="218" t="s">
        <v>67</v>
      </c>
      <c r="B38" s="197">
        <f>B6+B33</f>
        <v>190120</v>
      </c>
      <c r="C38" s="197">
        <f>C6+C33</f>
        <v>205330</v>
      </c>
      <c r="D38" s="197">
        <f t="shared" si="0"/>
        <v>15210</v>
      </c>
      <c r="E38" s="219">
        <f t="shared" si="1"/>
        <v>8.0002103934357258</v>
      </c>
      <c r="F38" s="199"/>
    </row>
    <row r="39" spans="1:6" s="1" customFormat="1" ht="25.5" customHeight="1">
      <c r="A39" s="220" t="s">
        <v>68</v>
      </c>
      <c r="B39" s="221">
        <f>B8+B33</f>
        <v>177910</v>
      </c>
      <c r="C39" s="221">
        <f>C8+C33</f>
        <v>193760</v>
      </c>
      <c r="D39" s="221">
        <f t="shared" si="0"/>
        <v>15850</v>
      </c>
      <c r="E39" s="222">
        <f t="shared" si="1"/>
        <v>8.9089989320442911</v>
      </c>
      <c r="F39" s="199"/>
    </row>
    <row r="40" spans="1:6" s="1" customFormat="1" ht="25.5" customHeight="1">
      <c r="A40" s="252" t="s">
        <v>69</v>
      </c>
      <c r="B40" s="253"/>
      <c r="C40" s="253"/>
      <c r="D40" s="253"/>
      <c r="E40" s="253"/>
      <c r="F40" s="253"/>
    </row>
    <row r="43" spans="1:6">
      <c r="B43" s="123"/>
    </row>
  </sheetData>
  <autoFilter ref="A5:F40"/>
  <mergeCells count="8">
    <mergeCell ref="A2:F2"/>
    <mergeCell ref="A3:B3"/>
    <mergeCell ref="D3:F3"/>
    <mergeCell ref="C4:E4"/>
    <mergeCell ref="A40:F40"/>
    <mergeCell ref="A4:A5"/>
    <mergeCell ref="B4:B5"/>
    <mergeCell ref="F4:F5"/>
  </mergeCells>
  <phoneticPr fontId="91" type="noConversion"/>
  <printOptions horizontalCentered="1"/>
  <pageMargins left="0.39370078740157483" right="0.39370078740157483" top="0.78740157480314965" bottom="0.59055118110236227" header="0.39370078740157483" footer="0.39370078740157483"/>
  <pageSetup paperSize="9" firstPageNumber="4" orientation="landscape" useFirstPageNumber="1"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6"/>
  <sheetViews>
    <sheetView showZeros="0" zoomScale="85" zoomScaleNormal="85" workbookViewId="0">
      <pane xSplit="1" ySplit="7" topLeftCell="B270" activePane="bottomRight" state="frozen"/>
      <selection activeCell="B6" sqref="B6:B18"/>
      <selection pane="topRight" activeCell="B6" sqref="B6:B18"/>
      <selection pane="bottomLeft" activeCell="B6" sqref="B6:B18"/>
      <selection pane="bottomRight" activeCell="J1" sqref="J1:M1048576"/>
    </sheetView>
  </sheetViews>
  <sheetFormatPr defaultColWidth="9.28515625" defaultRowHeight="15.75"/>
  <cols>
    <col min="1" max="1" width="41.42578125" style="100" customWidth="1"/>
    <col min="2" max="2" width="12.5703125" style="83" customWidth="1"/>
    <col min="3" max="3" width="12.5703125" style="92" customWidth="1"/>
    <col min="4" max="8" width="12.5703125" style="101" customWidth="1"/>
    <col min="9" max="9" width="12.5703125" style="111" customWidth="1"/>
    <col min="10" max="138" width="10.42578125" style="101" customWidth="1"/>
    <col min="139" max="205" width="9.28515625" style="101"/>
    <col min="206" max="206" width="41.42578125" style="101" customWidth="1"/>
    <col min="207" max="207" width="29.7109375" style="101" customWidth="1"/>
    <col min="208" max="212" width="9.28515625" style="101" customWidth="1"/>
    <col min="213" max="214" width="8.5703125" style="101" customWidth="1"/>
    <col min="215" max="215" width="18" style="101" customWidth="1"/>
    <col min="216" max="216" width="10.42578125" style="101" customWidth="1"/>
    <col min="217" max="217" width="9.5703125" style="101" customWidth="1"/>
    <col min="218" max="218" width="50.140625" style="101" customWidth="1"/>
    <col min="219" max="394" width="10.42578125" style="101" customWidth="1"/>
    <col min="395" max="461" width="9.28515625" style="101"/>
    <col min="462" max="462" width="41.42578125" style="101" customWidth="1"/>
    <col min="463" max="463" width="29.7109375" style="101" customWidth="1"/>
    <col min="464" max="468" width="9.28515625" style="101" customWidth="1"/>
    <col min="469" max="470" width="8.5703125" style="101" customWidth="1"/>
    <col min="471" max="471" width="18" style="101" customWidth="1"/>
    <col min="472" max="472" width="10.42578125" style="101" customWidth="1"/>
    <col min="473" max="473" width="9.5703125" style="101" customWidth="1"/>
    <col min="474" max="474" width="50.140625" style="101" customWidth="1"/>
    <col min="475" max="650" width="10.42578125" style="101" customWidth="1"/>
    <col min="651" max="717" width="9.28515625" style="101"/>
    <col min="718" max="718" width="41.42578125" style="101" customWidth="1"/>
    <col min="719" max="719" width="29.7109375" style="101" customWidth="1"/>
    <col min="720" max="724" width="9.28515625" style="101" customWidth="1"/>
    <col min="725" max="726" width="8.5703125" style="101" customWidth="1"/>
    <col min="727" max="727" width="18" style="101" customWidth="1"/>
    <col min="728" max="728" width="10.42578125" style="101" customWidth="1"/>
    <col min="729" max="729" width="9.5703125" style="101" customWidth="1"/>
    <col min="730" max="730" width="50.140625" style="101" customWidth="1"/>
    <col min="731" max="906" width="10.42578125" style="101" customWidth="1"/>
    <col min="907" max="973" width="9.28515625" style="101"/>
    <col min="974" max="974" width="41.42578125" style="101" customWidth="1"/>
    <col min="975" max="975" width="29.7109375" style="101" customWidth="1"/>
    <col min="976" max="980" width="9.28515625" style="101" customWidth="1"/>
    <col min="981" max="982" width="8.5703125" style="101" customWidth="1"/>
    <col min="983" max="983" width="18" style="101" customWidth="1"/>
    <col min="984" max="984" width="10.42578125" style="101" customWidth="1"/>
    <col min="985" max="985" width="9.5703125" style="101" customWidth="1"/>
    <col min="986" max="986" width="50.140625" style="101" customWidth="1"/>
    <col min="987" max="1162" width="10.42578125" style="101" customWidth="1"/>
    <col min="1163" max="1229" width="9.28515625" style="101"/>
    <col min="1230" max="1230" width="41.42578125" style="101" customWidth="1"/>
    <col min="1231" max="1231" width="29.7109375" style="101" customWidth="1"/>
    <col min="1232" max="1236" width="9.28515625" style="101" customWidth="1"/>
    <col min="1237" max="1238" width="8.5703125" style="101" customWidth="1"/>
    <col min="1239" max="1239" width="18" style="101" customWidth="1"/>
    <col min="1240" max="1240" width="10.42578125" style="101" customWidth="1"/>
    <col min="1241" max="1241" width="9.5703125" style="101" customWidth="1"/>
    <col min="1242" max="1242" width="50.140625" style="101" customWidth="1"/>
    <col min="1243" max="1418" width="10.42578125" style="101" customWidth="1"/>
    <col min="1419" max="1485" width="9.28515625" style="101"/>
    <col min="1486" max="1486" width="41.42578125" style="101" customWidth="1"/>
    <col min="1487" max="1487" width="29.7109375" style="101" customWidth="1"/>
    <col min="1488" max="1492" width="9.28515625" style="101" customWidth="1"/>
    <col min="1493" max="1494" width="8.5703125" style="101" customWidth="1"/>
    <col min="1495" max="1495" width="18" style="101" customWidth="1"/>
    <col min="1496" max="1496" width="10.42578125" style="101" customWidth="1"/>
    <col min="1497" max="1497" width="9.5703125" style="101" customWidth="1"/>
    <col min="1498" max="1498" width="50.140625" style="101" customWidth="1"/>
    <col min="1499" max="1674" width="10.42578125" style="101" customWidth="1"/>
    <col min="1675" max="1741" width="9.28515625" style="101"/>
    <col min="1742" max="1742" width="41.42578125" style="101" customWidth="1"/>
    <col min="1743" max="1743" width="29.7109375" style="101" customWidth="1"/>
    <col min="1744" max="1748" width="9.28515625" style="101" customWidth="1"/>
    <col min="1749" max="1750" width="8.5703125" style="101" customWidth="1"/>
    <col min="1751" max="1751" width="18" style="101" customWidth="1"/>
    <col min="1752" max="1752" width="10.42578125" style="101" customWidth="1"/>
    <col min="1753" max="1753" width="9.5703125" style="101" customWidth="1"/>
    <col min="1754" max="1754" width="50.140625" style="101" customWidth="1"/>
    <col min="1755" max="1930" width="10.42578125" style="101" customWidth="1"/>
    <col min="1931" max="1997" width="9.28515625" style="101"/>
    <col min="1998" max="1998" width="41.42578125" style="101" customWidth="1"/>
    <col min="1999" max="1999" width="29.7109375" style="101" customWidth="1"/>
    <col min="2000" max="2004" width="9.28515625" style="101" customWidth="1"/>
    <col min="2005" max="2006" width="8.5703125" style="101" customWidth="1"/>
    <col min="2007" max="2007" width="18" style="101" customWidth="1"/>
    <col min="2008" max="2008" width="10.42578125" style="101" customWidth="1"/>
    <col min="2009" max="2009" width="9.5703125" style="101" customWidth="1"/>
    <col min="2010" max="2010" width="50.140625" style="101" customWidth="1"/>
    <col min="2011" max="2186" width="10.42578125" style="101" customWidth="1"/>
    <col min="2187" max="2253" width="9.28515625" style="101"/>
    <col min="2254" max="2254" width="41.42578125" style="101" customWidth="1"/>
    <col min="2255" max="2255" width="29.7109375" style="101" customWidth="1"/>
    <col min="2256" max="2260" width="9.28515625" style="101" customWidth="1"/>
    <col min="2261" max="2262" width="8.5703125" style="101" customWidth="1"/>
    <col min="2263" max="2263" width="18" style="101" customWidth="1"/>
    <col min="2264" max="2264" width="10.42578125" style="101" customWidth="1"/>
    <col min="2265" max="2265" width="9.5703125" style="101" customWidth="1"/>
    <col min="2266" max="2266" width="50.140625" style="101" customWidth="1"/>
    <col min="2267" max="2442" width="10.42578125" style="101" customWidth="1"/>
    <col min="2443" max="2509" width="9.28515625" style="101"/>
    <col min="2510" max="2510" width="41.42578125" style="101" customWidth="1"/>
    <col min="2511" max="2511" width="29.7109375" style="101" customWidth="1"/>
    <col min="2512" max="2516" width="9.28515625" style="101" customWidth="1"/>
    <col min="2517" max="2518" width="8.5703125" style="101" customWidth="1"/>
    <col min="2519" max="2519" width="18" style="101" customWidth="1"/>
    <col min="2520" max="2520" width="10.42578125" style="101" customWidth="1"/>
    <col min="2521" max="2521" width="9.5703125" style="101" customWidth="1"/>
    <col min="2522" max="2522" width="50.140625" style="101" customWidth="1"/>
    <col min="2523" max="2698" width="10.42578125" style="101" customWidth="1"/>
    <col min="2699" max="2765" width="9.28515625" style="101"/>
    <col min="2766" max="2766" width="41.42578125" style="101" customWidth="1"/>
    <col min="2767" max="2767" width="29.7109375" style="101" customWidth="1"/>
    <col min="2768" max="2772" width="9.28515625" style="101" customWidth="1"/>
    <col min="2773" max="2774" width="8.5703125" style="101" customWidth="1"/>
    <col min="2775" max="2775" width="18" style="101" customWidth="1"/>
    <col min="2776" max="2776" width="10.42578125" style="101" customWidth="1"/>
    <col min="2777" max="2777" width="9.5703125" style="101" customWidth="1"/>
    <col min="2778" max="2778" width="50.140625" style="101" customWidth="1"/>
    <col min="2779" max="2954" width="10.42578125" style="101" customWidth="1"/>
    <col min="2955" max="3021" width="9.28515625" style="101"/>
    <col min="3022" max="3022" width="41.42578125" style="101" customWidth="1"/>
    <col min="3023" max="3023" width="29.7109375" style="101" customWidth="1"/>
    <col min="3024" max="3028" width="9.28515625" style="101" customWidth="1"/>
    <col min="3029" max="3030" width="8.5703125" style="101" customWidth="1"/>
    <col min="3031" max="3031" width="18" style="101" customWidth="1"/>
    <col min="3032" max="3032" width="10.42578125" style="101" customWidth="1"/>
    <col min="3033" max="3033" width="9.5703125" style="101" customWidth="1"/>
    <col min="3034" max="3034" width="50.140625" style="101" customWidth="1"/>
    <col min="3035" max="3210" width="10.42578125" style="101" customWidth="1"/>
    <col min="3211" max="3277" width="9.28515625" style="101"/>
    <col min="3278" max="3278" width="41.42578125" style="101" customWidth="1"/>
    <col min="3279" max="3279" width="29.7109375" style="101" customWidth="1"/>
    <col min="3280" max="3284" width="9.28515625" style="101" customWidth="1"/>
    <col min="3285" max="3286" width="8.5703125" style="101" customWidth="1"/>
    <col min="3287" max="3287" width="18" style="101" customWidth="1"/>
    <col min="3288" max="3288" width="10.42578125" style="101" customWidth="1"/>
    <col min="3289" max="3289" width="9.5703125" style="101" customWidth="1"/>
    <col min="3290" max="3290" width="50.140625" style="101" customWidth="1"/>
    <col min="3291" max="3466" width="10.42578125" style="101" customWidth="1"/>
    <col min="3467" max="3533" width="9.28515625" style="101"/>
    <col min="3534" max="3534" width="41.42578125" style="101" customWidth="1"/>
    <col min="3535" max="3535" width="29.7109375" style="101" customWidth="1"/>
    <col min="3536" max="3540" width="9.28515625" style="101" customWidth="1"/>
    <col min="3541" max="3542" width="8.5703125" style="101" customWidth="1"/>
    <col min="3543" max="3543" width="18" style="101" customWidth="1"/>
    <col min="3544" max="3544" width="10.42578125" style="101" customWidth="1"/>
    <col min="3545" max="3545" width="9.5703125" style="101" customWidth="1"/>
    <col min="3546" max="3546" width="50.140625" style="101" customWidth="1"/>
    <col min="3547" max="3722" width="10.42578125" style="101" customWidth="1"/>
    <col min="3723" max="3789" width="9.28515625" style="101"/>
    <col min="3790" max="3790" width="41.42578125" style="101" customWidth="1"/>
    <col min="3791" max="3791" width="29.7109375" style="101" customWidth="1"/>
    <col min="3792" max="3796" width="9.28515625" style="101" customWidth="1"/>
    <col min="3797" max="3798" width="8.5703125" style="101" customWidth="1"/>
    <col min="3799" max="3799" width="18" style="101" customWidth="1"/>
    <col min="3800" max="3800" width="10.42578125" style="101" customWidth="1"/>
    <col min="3801" max="3801" width="9.5703125" style="101" customWidth="1"/>
    <col min="3802" max="3802" width="50.140625" style="101" customWidth="1"/>
    <col min="3803" max="3978" width="10.42578125" style="101" customWidth="1"/>
    <col min="3979" max="4045" width="9.28515625" style="101"/>
    <col min="4046" max="4046" width="41.42578125" style="101" customWidth="1"/>
    <col min="4047" max="4047" width="29.7109375" style="101" customWidth="1"/>
    <col min="4048" max="4052" width="9.28515625" style="101" customWidth="1"/>
    <col min="4053" max="4054" width="8.5703125" style="101" customWidth="1"/>
    <col min="4055" max="4055" width="18" style="101" customWidth="1"/>
    <col min="4056" max="4056" width="10.42578125" style="101" customWidth="1"/>
    <col min="4057" max="4057" width="9.5703125" style="101" customWidth="1"/>
    <col min="4058" max="4058" width="50.140625" style="101" customWidth="1"/>
    <col min="4059" max="4234" width="10.42578125" style="101" customWidth="1"/>
    <col min="4235" max="4301" width="9.28515625" style="101"/>
    <col min="4302" max="4302" width="41.42578125" style="101" customWidth="1"/>
    <col min="4303" max="4303" width="29.7109375" style="101" customWidth="1"/>
    <col min="4304" max="4308" width="9.28515625" style="101" customWidth="1"/>
    <col min="4309" max="4310" width="8.5703125" style="101" customWidth="1"/>
    <col min="4311" max="4311" width="18" style="101" customWidth="1"/>
    <col min="4312" max="4312" width="10.42578125" style="101" customWidth="1"/>
    <col min="4313" max="4313" width="9.5703125" style="101" customWidth="1"/>
    <col min="4314" max="4314" width="50.140625" style="101" customWidth="1"/>
    <col min="4315" max="4490" width="10.42578125" style="101" customWidth="1"/>
    <col min="4491" max="4557" width="9.28515625" style="101"/>
    <col min="4558" max="4558" width="41.42578125" style="101" customWidth="1"/>
    <col min="4559" max="4559" width="29.7109375" style="101" customWidth="1"/>
    <col min="4560" max="4564" width="9.28515625" style="101" customWidth="1"/>
    <col min="4565" max="4566" width="8.5703125" style="101" customWidth="1"/>
    <col min="4567" max="4567" width="18" style="101" customWidth="1"/>
    <col min="4568" max="4568" width="10.42578125" style="101" customWidth="1"/>
    <col min="4569" max="4569" width="9.5703125" style="101" customWidth="1"/>
    <col min="4570" max="4570" width="50.140625" style="101" customWidth="1"/>
    <col min="4571" max="4746" width="10.42578125" style="101" customWidth="1"/>
    <col min="4747" max="4813" width="9.28515625" style="101"/>
    <col min="4814" max="4814" width="41.42578125" style="101" customWidth="1"/>
    <col min="4815" max="4815" width="29.7109375" style="101" customWidth="1"/>
    <col min="4816" max="4820" width="9.28515625" style="101" customWidth="1"/>
    <col min="4821" max="4822" width="8.5703125" style="101" customWidth="1"/>
    <col min="4823" max="4823" width="18" style="101" customWidth="1"/>
    <col min="4824" max="4824" width="10.42578125" style="101" customWidth="1"/>
    <col min="4825" max="4825" width="9.5703125" style="101" customWidth="1"/>
    <col min="4826" max="4826" width="50.140625" style="101" customWidth="1"/>
    <col min="4827" max="5002" width="10.42578125" style="101" customWidth="1"/>
    <col min="5003" max="5069" width="9.28515625" style="101"/>
    <col min="5070" max="5070" width="41.42578125" style="101" customWidth="1"/>
    <col min="5071" max="5071" width="29.7109375" style="101" customWidth="1"/>
    <col min="5072" max="5076" width="9.28515625" style="101" customWidth="1"/>
    <col min="5077" max="5078" width="8.5703125" style="101" customWidth="1"/>
    <col min="5079" max="5079" width="18" style="101" customWidth="1"/>
    <col min="5080" max="5080" width="10.42578125" style="101" customWidth="1"/>
    <col min="5081" max="5081" width="9.5703125" style="101" customWidth="1"/>
    <col min="5082" max="5082" width="50.140625" style="101" customWidth="1"/>
    <col min="5083" max="5258" width="10.42578125" style="101" customWidth="1"/>
    <col min="5259" max="5325" width="9.28515625" style="101"/>
    <col min="5326" max="5326" width="41.42578125" style="101" customWidth="1"/>
    <col min="5327" max="5327" width="29.7109375" style="101" customWidth="1"/>
    <col min="5328" max="5332" width="9.28515625" style="101" customWidth="1"/>
    <col min="5333" max="5334" width="8.5703125" style="101" customWidth="1"/>
    <col min="5335" max="5335" width="18" style="101" customWidth="1"/>
    <col min="5336" max="5336" width="10.42578125" style="101" customWidth="1"/>
    <col min="5337" max="5337" width="9.5703125" style="101" customWidth="1"/>
    <col min="5338" max="5338" width="50.140625" style="101" customWidth="1"/>
    <col min="5339" max="5514" width="10.42578125" style="101" customWidth="1"/>
    <col min="5515" max="5581" width="9.28515625" style="101"/>
    <col min="5582" max="5582" width="41.42578125" style="101" customWidth="1"/>
    <col min="5583" max="5583" width="29.7109375" style="101" customWidth="1"/>
    <col min="5584" max="5588" width="9.28515625" style="101" customWidth="1"/>
    <col min="5589" max="5590" width="8.5703125" style="101" customWidth="1"/>
    <col min="5591" max="5591" width="18" style="101" customWidth="1"/>
    <col min="5592" max="5592" width="10.42578125" style="101" customWidth="1"/>
    <col min="5593" max="5593" width="9.5703125" style="101" customWidth="1"/>
    <col min="5594" max="5594" width="50.140625" style="101" customWidth="1"/>
    <col min="5595" max="5770" width="10.42578125" style="101" customWidth="1"/>
    <col min="5771" max="5837" width="9.28515625" style="101"/>
    <col min="5838" max="5838" width="41.42578125" style="101" customWidth="1"/>
    <col min="5839" max="5839" width="29.7109375" style="101" customWidth="1"/>
    <col min="5840" max="5844" width="9.28515625" style="101" customWidth="1"/>
    <col min="5845" max="5846" width="8.5703125" style="101" customWidth="1"/>
    <col min="5847" max="5847" width="18" style="101" customWidth="1"/>
    <col min="5848" max="5848" width="10.42578125" style="101" customWidth="1"/>
    <col min="5849" max="5849" width="9.5703125" style="101" customWidth="1"/>
    <col min="5850" max="5850" width="50.140625" style="101" customWidth="1"/>
    <col min="5851" max="6026" width="10.42578125" style="101" customWidth="1"/>
    <col min="6027" max="6093" width="9.28515625" style="101"/>
    <col min="6094" max="6094" width="41.42578125" style="101" customWidth="1"/>
    <col min="6095" max="6095" width="29.7109375" style="101" customWidth="1"/>
    <col min="6096" max="6100" width="9.28515625" style="101" customWidth="1"/>
    <col min="6101" max="6102" width="8.5703125" style="101" customWidth="1"/>
    <col min="6103" max="6103" width="18" style="101" customWidth="1"/>
    <col min="6104" max="6104" width="10.42578125" style="101" customWidth="1"/>
    <col min="6105" max="6105" width="9.5703125" style="101" customWidth="1"/>
    <col min="6106" max="6106" width="50.140625" style="101" customWidth="1"/>
    <col min="6107" max="6282" width="10.42578125" style="101" customWidth="1"/>
    <col min="6283" max="6349" width="9.28515625" style="101"/>
    <col min="6350" max="6350" width="41.42578125" style="101" customWidth="1"/>
    <col min="6351" max="6351" width="29.7109375" style="101" customWidth="1"/>
    <col min="6352" max="6356" width="9.28515625" style="101" customWidth="1"/>
    <col min="6357" max="6358" width="8.5703125" style="101" customWidth="1"/>
    <col min="6359" max="6359" width="18" style="101" customWidth="1"/>
    <col min="6360" max="6360" width="10.42578125" style="101" customWidth="1"/>
    <col min="6361" max="6361" width="9.5703125" style="101" customWidth="1"/>
    <col min="6362" max="6362" width="50.140625" style="101" customWidth="1"/>
    <col min="6363" max="6538" width="10.42578125" style="101" customWidth="1"/>
    <col min="6539" max="6605" width="9.28515625" style="101"/>
    <col min="6606" max="6606" width="41.42578125" style="101" customWidth="1"/>
    <col min="6607" max="6607" width="29.7109375" style="101" customWidth="1"/>
    <col min="6608" max="6612" width="9.28515625" style="101" customWidth="1"/>
    <col min="6613" max="6614" width="8.5703125" style="101" customWidth="1"/>
    <col min="6615" max="6615" width="18" style="101" customWidth="1"/>
    <col min="6616" max="6616" width="10.42578125" style="101" customWidth="1"/>
    <col min="6617" max="6617" width="9.5703125" style="101" customWidth="1"/>
    <col min="6618" max="6618" width="50.140625" style="101" customWidth="1"/>
    <col min="6619" max="6794" width="10.42578125" style="101" customWidth="1"/>
    <col min="6795" max="6861" width="9.28515625" style="101"/>
    <col min="6862" max="6862" width="41.42578125" style="101" customWidth="1"/>
    <col min="6863" max="6863" width="29.7109375" style="101" customWidth="1"/>
    <col min="6864" max="6868" width="9.28515625" style="101" customWidth="1"/>
    <col min="6869" max="6870" width="8.5703125" style="101" customWidth="1"/>
    <col min="6871" max="6871" width="18" style="101" customWidth="1"/>
    <col min="6872" max="6872" width="10.42578125" style="101" customWidth="1"/>
    <col min="6873" max="6873" width="9.5703125" style="101" customWidth="1"/>
    <col min="6874" max="6874" width="50.140625" style="101" customWidth="1"/>
    <col min="6875" max="7050" width="10.42578125" style="101" customWidth="1"/>
    <col min="7051" max="7117" width="9.28515625" style="101"/>
    <col min="7118" max="7118" width="41.42578125" style="101" customWidth="1"/>
    <col min="7119" max="7119" width="29.7109375" style="101" customWidth="1"/>
    <col min="7120" max="7124" width="9.28515625" style="101" customWidth="1"/>
    <col min="7125" max="7126" width="8.5703125" style="101" customWidth="1"/>
    <col min="7127" max="7127" width="18" style="101" customWidth="1"/>
    <col min="7128" max="7128" width="10.42578125" style="101" customWidth="1"/>
    <col min="7129" max="7129" width="9.5703125" style="101" customWidth="1"/>
    <col min="7130" max="7130" width="50.140625" style="101" customWidth="1"/>
    <col min="7131" max="7306" width="10.42578125" style="101" customWidth="1"/>
    <col min="7307" max="7373" width="9.28515625" style="101"/>
    <col min="7374" max="7374" width="41.42578125" style="101" customWidth="1"/>
    <col min="7375" max="7375" width="29.7109375" style="101" customWidth="1"/>
    <col min="7376" max="7380" width="9.28515625" style="101" customWidth="1"/>
    <col min="7381" max="7382" width="8.5703125" style="101" customWidth="1"/>
    <col min="7383" max="7383" width="18" style="101" customWidth="1"/>
    <col min="7384" max="7384" width="10.42578125" style="101" customWidth="1"/>
    <col min="7385" max="7385" width="9.5703125" style="101" customWidth="1"/>
    <col min="7386" max="7386" width="50.140625" style="101" customWidth="1"/>
    <col min="7387" max="7562" width="10.42578125" style="101" customWidth="1"/>
    <col min="7563" max="7629" width="9.28515625" style="101"/>
    <col min="7630" max="7630" width="41.42578125" style="101" customWidth="1"/>
    <col min="7631" max="7631" width="29.7109375" style="101" customWidth="1"/>
    <col min="7632" max="7636" width="9.28515625" style="101" customWidth="1"/>
    <col min="7637" max="7638" width="8.5703125" style="101" customWidth="1"/>
    <col min="7639" max="7639" width="18" style="101" customWidth="1"/>
    <col min="7640" max="7640" width="10.42578125" style="101" customWidth="1"/>
    <col min="7641" max="7641" width="9.5703125" style="101" customWidth="1"/>
    <col min="7642" max="7642" width="50.140625" style="101" customWidth="1"/>
    <col min="7643" max="7818" width="10.42578125" style="101" customWidth="1"/>
    <col min="7819" max="7885" width="9.28515625" style="101"/>
    <col min="7886" max="7886" width="41.42578125" style="101" customWidth="1"/>
    <col min="7887" max="7887" width="29.7109375" style="101" customWidth="1"/>
    <col min="7888" max="7892" width="9.28515625" style="101" customWidth="1"/>
    <col min="7893" max="7894" width="8.5703125" style="101" customWidth="1"/>
    <col min="7895" max="7895" width="18" style="101" customWidth="1"/>
    <col min="7896" max="7896" width="10.42578125" style="101" customWidth="1"/>
    <col min="7897" max="7897" width="9.5703125" style="101" customWidth="1"/>
    <col min="7898" max="7898" width="50.140625" style="101" customWidth="1"/>
    <col min="7899" max="8074" width="10.42578125" style="101" customWidth="1"/>
    <col min="8075" max="8141" width="9.28515625" style="101"/>
    <col min="8142" max="8142" width="41.42578125" style="101" customWidth="1"/>
    <col min="8143" max="8143" width="29.7109375" style="101" customWidth="1"/>
    <col min="8144" max="8148" width="9.28515625" style="101" customWidth="1"/>
    <col min="8149" max="8150" width="8.5703125" style="101" customWidth="1"/>
    <col min="8151" max="8151" width="18" style="101" customWidth="1"/>
    <col min="8152" max="8152" width="10.42578125" style="101" customWidth="1"/>
    <col min="8153" max="8153" width="9.5703125" style="101" customWidth="1"/>
    <col min="8154" max="8154" width="50.140625" style="101" customWidth="1"/>
    <col min="8155" max="8330" width="10.42578125" style="101" customWidth="1"/>
    <col min="8331" max="8397" width="9.28515625" style="101"/>
    <col min="8398" max="8398" width="41.42578125" style="101" customWidth="1"/>
    <col min="8399" max="8399" width="29.7109375" style="101" customWidth="1"/>
    <col min="8400" max="8404" width="9.28515625" style="101" customWidth="1"/>
    <col min="8405" max="8406" width="8.5703125" style="101" customWidth="1"/>
    <col min="8407" max="8407" width="18" style="101" customWidth="1"/>
    <col min="8408" max="8408" width="10.42578125" style="101" customWidth="1"/>
    <col min="8409" max="8409" width="9.5703125" style="101" customWidth="1"/>
    <col min="8410" max="8410" width="50.140625" style="101" customWidth="1"/>
    <col min="8411" max="8586" width="10.42578125" style="101" customWidth="1"/>
    <col min="8587" max="8653" width="9.28515625" style="101"/>
    <col min="8654" max="8654" width="41.42578125" style="101" customWidth="1"/>
    <col min="8655" max="8655" width="29.7109375" style="101" customWidth="1"/>
    <col min="8656" max="8660" width="9.28515625" style="101" customWidth="1"/>
    <col min="8661" max="8662" width="8.5703125" style="101" customWidth="1"/>
    <col min="8663" max="8663" width="18" style="101" customWidth="1"/>
    <col min="8664" max="8664" width="10.42578125" style="101" customWidth="1"/>
    <col min="8665" max="8665" width="9.5703125" style="101" customWidth="1"/>
    <col min="8666" max="8666" width="50.140625" style="101" customWidth="1"/>
    <col min="8667" max="8842" width="10.42578125" style="101" customWidth="1"/>
    <col min="8843" max="8909" width="9.28515625" style="101"/>
    <col min="8910" max="8910" width="41.42578125" style="101" customWidth="1"/>
    <col min="8911" max="8911" width="29.7109375" style="101" customWidth="1"/>
    <col min="8912" max="8916" width="9.28515625" style="101" customWidth="1"/>
    <col min="8917" max="8918" width="8.5703125" style="101" customWidth="1"/>
    <col min="8919" max="8919" width="18" style="101" customWidth="1"/>
    <col min="8920" max="8920" width="10.42578125" style="101" customWidth="1"/>
    <col min="8921" max="8921" width="9.5703125" style="101" customWidth="1"/>
    <col min="8922" max="8922" width="50.140625" style="101" customWidth="1"/>
    <col min="8923" max="9098" width="10.42578125" style="101" customWidth="1"/>
    <col min="9099" max="9165" width="9.28515625" style="101"/>
    <col min="9166" max="9166" width="41.42578125" style="101" customWidth="1"/>
    <col min="9167" max="9167" width="29.7109375" style="101" customWidth="1"/>
    <col min="9168" max="9172" width="9.28515625" style="101" customWidth="1"/>
    <col min="9173" max="9174" width="8.5703125" style="101" customWidth="1"/>
    <col min="9175" max="9175" width="18" style="101" customWidth="1"/>
    <col min="9176" max="9176" width="10.42578125" style="101" customWidth="1"/>
    <col min="9177" max="9177" width="9.5703125" style="101" customWidth="1"/>
    <col min="9178" max="9178" width="50.140625" style="101" customWidth="1"/>
    <col min="9179" max="9354" width="10.42578125" style="101" customWidth="1"/>
    <col min="9355" max="9421" width="9.28515625" style="101"/>
    <col min="9422" max="9422" width="41.42578125" style="101" customWidth="1"/>
    <col min="9423" max="9423" width="29.7109375" style="101" customWidth="1"/>
    <col min="9424" max="9428" width="9.28515625" style="101" customWidth="1"/>
    <col min="9429" max="9430" width="8.5703125" style="101" customWidth="1"/>
    <col min="9431" max="9431" width="18" style="101" customWidth="1"/>
    <col min="9432" max="9432" width="10.42578125" style="101" customWidth="1"/>
    <col min="9433" max="9433" width="9.5703125" style="101" customWidth="1"/>
    <col min="9434" max="9434" width="50.140625" style="101" customWidth="1"/>
    <col min="9435" max="9610" width="10.42578125" style="101" customWidth="1"/>
    <col min="9611" max="9677" width="9.28515625" style="101"/>
    <col min="9678" max="9678" width="41.42578125" style="101" customWidth="1"/>
    <col min="9679" max="9679" width="29.7109375" style="101" customWidth="1"/>
    <col min="9680" max="9684" width="9.28515625" style="101" customWidth="1"/>
    <col min="9685" max="9686" width="8.5703125" style="101" customWidth="1"/>
    <col min="9687" max="9687" width="18" style="101" customWidth="1"/>
    <col min="9688" max="9688" width="10.42578125" style="101" customWidth="1"/>
    <col min="9689" max="9689" width="9.5703125" style="101" customWidth="1"/>
    <col min="9690" max="9690" width="50.140625" style="101" customWidth="1"/>
    <col min="9691" max="9866" width="10.42578125" style="101" customWidth="1"/>
    <col min="9867" max="9933" width="9.28515625" style="101"/>
    <col min="9934" max="9934" width="41.42578125" style="101" customWidth="1"/>
    <col min="9935" max="9935" width="29.7109375" style="101" customWidth="1"/>
    <col min="9936" max="9940" width="9.28515625" style="101" customWidth="1"/>
    <col min="9941" max="9942" width="8.5703125" style="101" customWidth="1"/>
    <col min="9943" max="9943" width="18" style="101" customWidth="1"/>
    <col min="9944" max="9944" width="10.42578125" style="101" customWidth="1"/>
    <col min="9945" max="9945" width="9.5703125" style="101" customWidth="1"/>
    <col min="9946" max="9946" width="50.140625" style="101" customWidth="1"/>
    <col min="9947" max="10122" width="10.42578125" style="101" customWidth="1"/>
    <col min="10123" max="10189" width="9.28515625" style="101"/>
    <col min="10190" max="10190" width="41.42578125" style="101" customWidth="1"/>
    <col min="10191" max="10191" width="29.7109375" style="101" customWidth="1"/>
    <col min="10192" max="10196" width="9.28515625" style="101" customWidth="1"/>
    <col min="10197" max="10198" width="8.5703125" style="101" customWidth="1"/>
    <col min="10199" max="10199" width="18" style="101" customWidth="1"/>
    <col min="10200" max="10200" width="10.42578125" style="101" customWidth="1"/>
    <col min="10201" max="10201" width="9.5703125" style="101" customWidth="1"/>
    <col min="10202" max="10202" width="50.140625" style="101" customWidth="1"/>
    <col min="10203" max="10378" width="10.42578125" style="101" customWidth="1"/>
    <col min="10379" max="10445" width="9.28515625" style="101"/>
    <col min="10446" max="10446" width="41.42578125" style="101" customWidth="1"/>
    <col min="10447" max="10447" width="29.7109375" style="101" customWidth="1"/>
    <col min="10448" max="10452" width="9.28515625" style="101" customWidth="1"/>
    <col min="10453" max="10454" width="8.5703125" style="101" customWidth="1"/>
    <col min="10455" max="10455" width="18" style="101" customWidth="1"/>
    <col min="10456" max="10456" width="10.42578125" style="101" customWidth="1"/>
    <col min="10457" max="10457" width="9.5703125" style="101" customWidth="1"/>
    <col min="10458" max="10458" width="50.140625" style="101" customWidth="1"/>
    <col min="10459" max="10634" width="10.42578125" style="101" customWidth="1"/>
    <col min="10635" max="10701" width="9.28515625" style="101"/>
    <col min="10702" max="10702" width="41.42578125" style="101" customWidth="1"/>
    <col min="10703" max="10703" width="29.7109375" style="101" customWidth="1"/>
    <col min="10704" max="10708" width="9.28515625" style="101" customWidth="1"/>
    <col min="10709" max="10710" width="8.5703125" style="101" customWidth="1"/>
    <col min="10711" max="10711" width="18" style="101" customWidth="1"/>
    <col min="10712" max="10712" width="10.42578125" style="101" customWidth="1"/>
    <col min="10713" max="10713" width="9.5703125" style="101" customWidth="1"/>
    <col min="10714" max="10714" width="50.140625" style="101" customWidth="1"/>
    <col min="10715" max="10890" width="10.42578125" style="101" customWidth="1"/>
    <col min="10891" max="10957" width="9.28515625" style="101"/>
    <col min="10958" max="10958" width="41.42578125" style="101" customWidth="1"/>
    <col min="10959" max="10959" width="29.7109375" style="101" customWidth="1"/>
    <col min="10960" max="10964" width="9.28515625" style="101" customWidth="1"/>
    <col min="10965" max="10966" width="8.5703125" style="101" customWidth="1"/>
    <col min="10967" max="10967" width="18" style="101" customWidth="1"/>
    <col min="10968" max="10968" width="10.42578125" style="101" customWidth="1"/>
    <col min="10969" max="10969" width="9.5703125" style="101" customWidth="1"/>
    <col min="10970" max="10970" width="50.140625" style="101" customWidth="1"/>
    <col min="10971" max="11146" width="10.42578125" style="101" customWidth="1"/>
    <col min="11147" max="11213" width="9.28515625" style="101"/>
    <col min="11214" max="11214" width="41.42578125" style="101" customWidth="1"/>
    <col min="11215" max="11215" width="29.7109375" style="101" customWidth="1"/>
    <col min="11216" max="11220" width="9.28515625" style="101" customWidth="1"/>
    <col min="11221" max="11222" width="8.5703125" style="101" customWidth="1"/>
    <col min="11223" max="11223" width="18" style="101" customWidth="1"/>
    <col min="11224" max="11224" width="10.42578125" style="101" customWidth="1"/>
    <col min="11225" max="11225" width="9.5703125" style="101" customWidth="1"/>
    <col min="11226" max="11226" width="50.140625" style="101" customWidth="1"/>
    <col min="11227" max="11402" width="10.42578125" style="101" customWidth="1"/>
    <col min="11403" max="11469" width="9.28515625" style="101"/>
    <col min="11470" max="11470" width="41.42578125" style="101" customWidth="1"/>
    <col min="11471" max="11471" width="29.7109375" style="101" customWidth="1"/>
    <col min="11472" max="11476" width="9.28515625" style="101" customWidth="1"/>
    <col min="11477" max="11478" width="8.5703125" style="101" customWidth="1"/>
    <col min="11479" max="11479" width="18" style="101" customWidth="1"/>
    <col min="11480" max="11480" width="10.42578125" style="101" customWidth="1"/>
    <col min="11481" max="11481" width="9.5703125" style="101" customWidth="1"/>
    <col min="11482" max="11482" width="50.140625" style="101" customWidth="1"/>
    <col min="11483" max="11658" width="10.42578125" style="101" customWidth="1"/>
    <col min="11659" max="11725" width="9.28515625" style="101"/>
    <col min="11726" max="11726" width="41.42578125" style="101" customWidth="1"/>
    <col min="11727" max="11727" width="29.7109375" style="101" customWidth="1"/>
    <col min="11728" max="11732" width="9.28515625" style="101" customWidth="1"/>
    <col min="11733" max="11734" width="8.5703125" style="101" customWidth="1"/>
    <col min="11735" max="11735" width="18" style="101" customWidth="1"/>
    <col min="11736" max="11736" width="10.42578125" style="101" customWidth="1"/>
    <col min="11737" max="11737" width="9.5703125" style="101" customWidth="1"/>
    <col min="11738" max="11738" width="50.140625" style="101" customWidth="1"/>
    <col min="11739" max="11914" width="10.42578125" style="101" customWidth="1"/>
    <col min="11915" max="11981" width="9.28515625" style="101"/>
    <col min="11982" max="11982" width="41.42578125" style="101" customWidth="1"/>
    <col min="11983" max="11983" width="29.7109375" style="101" customWidth="1"/>
    <col min="11984" max="11988" width="9.28515625" style="101" customWidth="1"/>
    <col min="11989" max="11990" width="8.5703125" style="101" customWidth="1"/>
    <col min="11991" max="11991" width="18" style="101" customWidth="1"/>
    <col min="11992" max="11992" width="10.42578125" style="101" customWidth="1"/>
    <col min="11993" max="11993" width="9.5703125" style="101" customWidth="1"/>
    <col min="11994" max="11994" width="50.140625" style="101" customWidth="1"/>
    <col min="11995" max="12170" width="10.42578125" style="101" customWidth="1"/>
    <col min="12171" max="12237" width="9.28515625" style="101"/>
    <col min="12238" max="12238" width="41.42578125" style="101" customWidth="1"/>
    <col min="12239" max="12239" width="29.7109375" style="101" customWidth="1"/>
    <col min="12240" max="12244" width="9.28515625" style="101" customWidth="1"/>
    <col min="12245" max="12246" width="8.5703125" style="101" customWidth="1"/>
    <col min="12247" max="12247" width="18" style="101" customWidth="1"/>
    <col min="12248" max="12248" width="10.42578125" style="101" customWidth="1"/>
    <col min="12249" max="12249" width="9.5703125" style="101" customWidth="1"/>
    <col min="12250" max="12250" width="50.140625" style="101" customWidth="1"/>
    <col min="12251" max="12426" width="10.42578125" style="101" customWidth="1"/>
    <col min="12427" max="12493" width="9.28515625" style="101"/>
    <col min="12494" max="12494" width="41.42578125" style="101" customWidth="1"/>
    <col min="12495" max="12495" width="29.7109375" style="101" customWidth="1"/>
    <col min="12496" max="12500" width="9.28515625" style="101" customWidth="1"/>
    <col min="12501" max="12502" width="8.5703125" style="101" customWidth="1"/>
    <col min="12503" max="12503" width="18" style="101" customWidth="1"/>
    <col min="12504" max="12504" width="10.42578125" style="101" customWidth="1"/>
    <col min="12505" max="12505" width="9.5703125" style="101" customWidth="1"/>
    <col min="12506" max="12506" width="50.140625" style="101" customWidth="1"/>
    <col min="12507" max="12682" width="10.42578125" style="101" customWidth="1"/>
    <col min="12683" max="12749" width="9.28515625" style="101"/>
    <col min="12750" max="12750" width="41.42578125" style="101" customWidth="1"/>
    <col min="12751" max="12751" width="29.7109375" style="101" customWidth="1"/>
    <col min="12752" max="12756" width="9.28515625" style="101" customWidth="1"/>
    <col min="12757" max="12758" width="8.5703125" style="101" customWidth="1"/>
    <col min="12759" max="12759" width="18" style="101" customWidth="1"/>
    <col min="12760" max="12760" width="10.42578125" style="101" customWidth="1"/>
    <col min="12761" max="12761" width="9.5703125" style="101" customWidth="1"/>
    <col min="12762" max="12762" width="50.140625" style="101" customWidth="1"/>
    <col min="12763" max="12938" width="10.42578125" style="101" customWidth="1"/>
    <col min="12939" max="13005" width="9.28515625" style="101"/>
    <col min="13006" max="13006" width="41.42578125" style="101" customWidth="1"/>
    <col min="13007" max="13007" width="29.7109375" style="101" customWidth="1"/>
    <col min="13008" max="13012" width="9.28515625" style="101" customWidth="1"/>
    <col min="13013" max="13014" width="8.5703125" style="101" customWidth="1"/>
    <col min="13015" max="13015" width="18" style="101" customWidth="1"/>
    <col min="13016" max="13016" width="10.42578125" style="101" customWidth="1"/>
    <col min="13017" max="13017" width="9.5703125" style="101" customWidth="1"/>
    <col min="13018" max="13018" width="50.140625" style="101" customWidth="1"/>
    <col min="13019" max="13194" width="10.42578125" style="101" customWidth="1"/>
    <col min="13195" max="13261" width="9.28515625" style="101"/>
    <col min="13262" max="13262" width="41.42578125" style="101" customWidth="1"/>
    <col min="13263" max="13263" width="29.7109375" style="101" customWidth="1"/>
    <col min="13264" max="13268" width="9.28515625" style="101" customWidth="1"/>
    <col min="13269" max="13270" width="8.5703125" style="101" customWidth="1"/>
    <col min="13271" max="13271" width="18" style="101" customWidth="1"/>
    <col min="13272" max="13272" width="10.42578125" style="101" customWidth="1"/>
    <col min="13273" max="13273" width="9.5703125" style="101" customWidth="1"/>
    <col min="13274" max="13274" width="50.140625" style="101" customWidth="1"/>
    <col min="13275" max="13450" width="10.42578125" style="101" customWidth="1"/>
    <col min="13451" max="13517" width="9.28515625" style="101"/>
    <col min="13518" max="13518" width="41.42578125" style="101" customWidth="1"/>
    <col min="13519" max="13519" width="29.7109375" style="101" customWidth="1"/>
    <col min="13520" max="13524" width="9.28515625" style="101" customWidth="1"/>
    <col min="13525" max="13526" width="8.5703125" style="101" customWidth="1"/>
    <col min="13527" max="13527" width="18" style="101" customWidth="1"/>
    <col min="13528" max="13528" width="10.42578125" style="101" customWidth="1"/>
    <col min="13529" max="13529" width="9.5703125" style="101" customWidth="1"/>
    <col min="13530" max="13530" width="50.140625" style="101" customWidth="1"/>
    <col min="13531" max="13706" width="10.42578125" style="101" customWidth="1"/>
    <col min="13707" max="13773" width="9.28515625" style="101"/>
    <col min="13774" max="13774" width="41.42578125" style="101" customWidth="1"/>
    <col min="13775" max="13775" width="29.7109375" style="101" customWidth="1"/>
    <col min="13776" max="13780" width="9.28515625" style="101" customWidth="1"/>
    <col min="13781" max="13782" width="8.5703125" style="101" customWidth="1"/>
    <col min="13783" max="13783" width="18" style="101" customWidth="1"/>
    <col min="13784" max="13784" width="10.42578125" style="101" customWidth="1"/>
    <col min="13785" max="13785" width="9.5703125" style="101" customWidth="1"/>
    <col min="13786" max="13786" width="50.140625" style="101" customWidth="1"/>
    <col min="13787" max="13962" width="10.42578125" style="101" customWidth="1"/>
    <col min="13963" max="14029" width="9.28515625" style="101"/>
    <col min="14030" max="14030" width="41.42578125" style="101" customWidth="1"/>
    <col min="14031" max="14031" width="29.7109375" style="101" customWidth="1"/>
    <col min="14032" max="14036" width="9.28515625" style="101" customWidth="1"/>
    <col min="14037" max="14038" width="8.5703125" style="101" customWidth="1"/>
    <col min="14039" max="14039" width="18" style="101" customWidth="1"/>
    <col min="14040" max="14040" width="10.42578125" style="101" customWidth="1"/>
    <col min="14041" max="14041" width="9.5703125" style="101" customWidth="1"/>
    <col min="14042" max="14042" width="50.140625" style="101" customWidth="1"/>
    <col min="14043" max="14218" width="10.42578125" style="101" customWidth="1"/>
    <col min="14219" max="14285" width="9.28515625" style="101"/>
    <col min="14286" max="14286" width="41.42578125" style="101" customWidth="1"/>
    <col min="14287" max="14287" width="29.7109375" style="101" customWidth="1"/>
    <col min="14288" max="14292" width="9.28515625" style="101" customWidth="1"/>
    <col min="14293" max="14294" width="8.5703125" style="101" customWidth="1"/>
    <col min="14295" max="14295" width="18" style="101" customWidth="1"/>
    <col min="14296" max="14296" width="10.42578125" style="101" customWidth="1"/>
    <col min="14297" max="14297" width="9.5703125" style="101" customWidth="1"/>
    <col min="14298" max="14298" width="50.140625" style="101" customWidth="1"/>
    <col min="14299" max="14474" width="10.42578125" style="101" customWidth="1"/>
    <col min="14475" max="14541" width="9.28515625" style="101"/>
    <col min="14542" max="14542" width="41.42578125" style="101" customWidth="1"/>
    <col min="14543" max="14543" width="29.7109375" style="101" customWidth="1"/>
    <col min="14544" max="14548" width="9.28515625" style="101" customWidth="1"/>
    <col min="14549" max="14550" width="8.5703125" style="101" customWidth="1"/>
    <col min="14551" max="14551" width="18" style="101" customWidth="1"/>
    <col min="14552" max="14552" width="10.42578125" style="101" customWidth="1"/>
    <col min="14553" max="14553" width="9.5703125" style="101" customWidth="1"/>
    <col min="14554" max="14554" width="50.140625" style="101" customWidth="1"/>
    <col min="14555" max="14730" width="10.42578125" style="101" customWidth="1"/>
    <col min="14731" max="14797" width="9.28515625" style="101"/>
    <col min="14798" max="14798" width="41.42578125" style="101" customWidth="1"/>
    <col min="14799" max="14799" width="29.7109375" style="101" customWidth="1"/>
    <col min="14800" max="14804" width="9.28515625" style="101" customWidth="1"/>
    <col min="14805" max="14806" width="8.5703125" style="101" customWidth="1"/>
    <col min="14807" max="14807" width="18" style="101" customWidth="1"/>
    <col min="14808" max="14808" width="10.42578125" style="101" customWidth="1"/>
    <col min="14809" max="14809" width="9.5703125" style="101" customWidth="1"/>
    <col min="14810" max="14810" width="50.140625" style="101" customWidth="1"/>
    <col min="14811" max="14986" width="10.42578125" style="101" customWidth="1"/>
    <col min="14987" max="15053" width="9.28515625" style="101"/>
    <col min="15054" max="15054" width="41.42578125" style="101" customWidth="1"/>
    <col min="15055" max="15055" width="29.7109375" style="101" customWidth="1"/>
    <col min="15056" max="15060" width="9.28515625" style="101" customWidth="1"/>
    <col min="15061" max="15062" width="8.5703125" style="101" customWidth="1"/>
    <col min="15063" max="15063" width="18" style="101" customWidth="1"/>
    <col min="15064" max="15064" width="10.42578125" style="101" customWidth="1"/>
    <col min="15065" max="15065" width="9.5703125" style="101" customWidth="1"/>
    <col min="15066" max="15066" width="50.140625" style="101" customWidth="1"/>
    <col min="15067" max="15242" width="10.42578125" style="101" customWidth="1"/>
    <col min="15243" max="15309" width="9.28515625" style="101"/>
    <col min="15310" max="15310" width="41.42578125" style="101" customWidth="1"/>
    <col min="15311" max="15311" width="29.7109375" style="101" customWidth="1"/>
    <col min="15312" max="15316" width="9.28515625" style="101" customWidth="1"/>
    <col min="15317" max="15318" width="8.5703125" style="101" customWidth="1"/>
    <col min="15319" max="15319" width="18" style="101" customWidth="1"/>
    <col min="15320" max="15320" width="10.42578125" style="101" customWidth="1"/>
    <col min="15321" max="15321" width="9.5703125" style="101" customWidth="1"/>
    <col min="15322" max="15322" width="50.140625" style="101" customWidth="1"/>
    <col min="15323" max="15498" width="10.42578125" style="101" customWidth="1"/>
    <col min="15499" max="15565" width="9.28515625" style="101"/>
    <col min="15566" max="15566" width="41.42578125" style="101" customWidth="1"/>
    <col min="15567" max="15567" width="29.7109375" style="101" customWidth="1"/>
    <col min="15568" max="15572" width="9.28515625" style="101" customWidth="1"/>
    <col min="15573" max="15574" width="8.5703125" style="101" customWidth="1"/>
    <col min="15575" max="15575" width="18" style="101" customWidth="1"/>
    <col min="15576" max="15576" width="10.42578125" style="101" customWidth="1"/>
    <col min="15577" max="15577" width="9.5703125" style="101" customWidth="1"/>
    <col min="15578" max="15578" width="50.140625" style="101" customWidth="1"/>
    <col min="15579" max="15754" width="10.42578125" style="101" customWidth="1"/>
    <col min="15755" max="15821" width="9.28515625" style="101"/>
    <col min="15822" max="15822" width="41.42578125" style="101" customWidth="1"/>
    <col min="15823" max="15823" width="29.7109375" style="101" customWidth="1"/>
    <col min="15824" max="15828" width="9.28515625" style="101" customWidth="1"/>
    <col min="15829" max="15830" width="8.5703125" style="101" customWidth="1"/>
    <col min="15831" max="15831" width="18" style="101" customWidth="1"/>
    <col min="15832" max="15832" width="10.42578125" style="101" customWidth="1"/>
    <col min="15833" max="15833" width="9.5703125" style="101" customWidth="1"/>
    <col min="15834" max="15834" width="50.140625" style="101" customWidth="1"/>
    <col min="15835" max="16010" width="10.42578125" style="101" customWidth="1"/>
    <col min="16011" max="16077" width="9.28515625" style="101"/>
    <col min="16078" max="16078" width="41.42578125" style="101" customWidth="1"/>
    <col min="16079" max="16079" width="29.7109375" style="101" customWidth="1"/>
    <col min="16080" max="16084" width="9.28515625" style="101" customWidth="1"/>
    <col min="16085" max="16086" width="8.5703125" style="101" customWidth="1"/>
    <col min="16087" max="16087" width="18" style="101" customWidth="1"/>
    <col min="16088" max="16088" width="10.42578125" style="101" customWidth="1"/>
    <col min="16089" max="16089" width="9.5703125" style="101" customWidth="1"/>
    <col min="16090" max="16090" width="50.140625" style="101" customWidth="1"/>
    <col min="16091" max="16266" width="10.42578125" style="101" customWidth="1"/>
    <col min="16267" max="16384" width="9.28515625" style="101"/>
  </cols>
  <sheetData>
    <row r="1" spans="1:9" s="179" customFormat="1" ht="18" customHeight="1">
      <c r="A1" s="178" t="s">
        <v>70</v>
      </c>
      <c r="C1" s="180"/>
      <c r="I1" s="181"/>
    </row>
    <row r="2" spans="1:9" s="94" customFormat="1" ht="37.5" customHeight="1">
      <c r="A2" s="255" t="s">
        <v>71</v>
      </c>
      <c r="B2" s="255"/>
      <c r="C2" s="255"/>
      <c r="D2" s="255"/>
      <c r="E2" s="255"/>
      <c r="F2" s="255"/>
      <c r="G2" s="255"/>
      <c r="H2" s="255"/>
      <c r="I2" s="255"/>
    </row>
    <row r="3" spans="1:9" s="106" customFormat="1" ht="18" customHeight="1">
      <c r="A3" s="112"/>
      <c r="C3" s="113"/>
      <c r="I3" s="225" t="s">
        <v>478</v>
      </c>
    </row>
    <row r="4" spans="1:9" s="107" customFormat="1" ht="18" customHeight="1">
      <c r="A4" s="257" t="s">
        <v>72</v>
      </c>
      <c r="B4" s="256" t="s">
        <v>443</v>
      </c>
      <c r="C4" s="256" t="s">
        <v>440</v>
      </c>
      <c r="D4" s="256"/>
      <c r="E4" s="256"/>
      <c r="F4" s="256"/>
      <c r="G4" s="256"/>
      <c r="H4" s="260" t="s">
        <v>73</v>
      </c>
      <c r="I4" s="261" t="s">
        <v>74</v>
      </c>
    </row>
    <row r="5" spans="1:9" s="107" customFormat="1" ht="18" customHeight="1">
      <c r="A5" s="257"/>
      <c r="B5" s="256"/>
      <c r="C5" s="258" t="s">
        <v>75</v>
      </c>
      <c r="D5" s="259" t="s">
        <v>76</v>
      </c>
      <c r="E5" s="259" t="s">
        <v>77</v>
      </c>
      <c r="F5" s="259" t="s">
        <v>78</v>
      </c>
      <c r="G5" s="259" t="s">
        <v>79</v>
      </c>
      <c r="H5" s="260"/>
      <c r="I5" s="261"/>
    </row>
    <row r="6" spans="1:9" s="108" customFormat="1" ht="18" customHeight="1">
      <c r="A6" s="257"/>
      <c r="B6" s="256"/>
      <c r="C6" s="258"/>
      <c r="D6" s="259"/>
      <c r="E6" s="259"/>
      <c r="F6" s="259"/>
      <c r="G6" s="259"/>
      <c r="H6" s="260"/>
      <c r="I6" s="261"/>
    </row>
    <row r="7" spans="1:9" s="97" customFormat="1" ht="18" customHeight="1">
      <c r="A7" s="102" t="s">
        <v>80</v>
      </c>
      <c r="B7" s="162">
        <f t="shared" ref="B7:G7" si="0">SUM(B8,B13,B17,B23,B28,B33,B37,B41,B46,B50,B52,B56,B58,B60,B64,B68,B72,B75,B80,B84)</f>
        <v>13257</v>
      </c>
      <c r="C7" s="162">
        <f t="shared" si="0"/>
        <v>14654</v>
      </c>
      <c r="D7" s="162">
        <f t="shared" si="0"/>
        <v>10353</v>
      </c>
      <c r="E7" s="162">
        <f t="shared" si="0"/>
        <v>4301</v>
      </c>
      <c r="F7" s="162">
        <f t="shared" si="0"/>
        <v>0</v>
      </c>
      <c r="G7" s="162">
        <f t="shared" si="0"/>
        <v>0</v>
      </c>
      <c r="H7" s="162">
        <f t="shared" ref="H7:H67" si="1">C7-B7</f>
        <v>1397</v>
      </c>
      <c r="I7" s="163">
        <f t="shared" ref="I7:I67" si="2">H7/C7*100</f>
        <v>9.5332332468950458</v>
      </c>
    </row>
    <row r="8" spans="1:9" s="98" customFormat="1" ht="18" customHeight="1">
      <c r="A8" s="103" t="s">
        <v>81</v>
      </c>
      <c r="B8" s="164">
        <f>SUM(B9:B12)</f>
        <v>645</v>
      </c>
      <c r="C8" s="164">
        <f t="shared" ref="C8:G8" si="3">SUM(C9:C12)</f>
        <v>778</v>
      </c>
      <c r="D8" s="164">
        <f t="shared" si="3"/>
        <v>535</v>
      </c>
      <c r="E8" s="164">
        <f t="shared" si="3"/>
        <v>243</v>
      </c>
      <c r="F8" s="164">
        <f t="shared" si="3"/>
        <v>0</v>
      </c>
      <c r="G8" s="164">
        <f t="shared" si="3"/>
        <v>0</v>
      </c>
      <c r="H8" s="164">
        <f t="shared" si="1"/>
        <v>133</v>
      </c>
      <c r="I8" s="165">
        <f t="shared" si="2"/>
        <v>17.095115681233931</v>
      </c>
    </row>
    <row r="9" spans="1:9" s="95" customFormat="1" ht="18" customHeight="1">
      <c r="A9" s="104" t="s">
        <v>82</v>
      </c>
      <c r="B9" s="114">
        <v>551</v>
      </c>
      <c r="C9" s="114">
        <f t="shared" ref="C9:C12" si="4">SUM(D9:G9)</f>
        <v>606</v>
      </c>
      <c r="D9" s="114">
        <v>535</v>
      </c>
      <c r="E9" s="114">
        <v>71</v>
      </c>
      <c r="F9" s="114"/>
      <c r="G9" s="114"/>
      <c r="H9" s="114">
        <f t="shared" si="1"/>
        <v>55</v>
      </c>
      <c r="I9" s="115">
        <f t="shared" si="2"/>
        <v>9.0759075907590763</v>
      </c>
    </row>
    <row r="10" spans="1:9" s="95" customFormat="1" ht="18" customHeight="1">
      <c r="A10" s="104" t="s">
        <v>83</v>
      </c>
      <c r="B10" s="114">
        <v>58</v>
      </c>
      <c r="C10" s="114">
        <f t="shared" si="4"/>
        <v>86</v>
      </c>
      <c r="D10" s="114"/>
      <c r="E10" s="114">
        <v>86</v>
      </c>
      <c r="F10" s="114"/>
      <c r="G10" s="114"/>
      <c r="H10" s="114">
        <f t="shared" si="1"/>
        <v>28</v>
      </c>
      <c r="I10" s="115">
        <f t="shared" si="2"/>
        <v>32.558139534883722</v>
      </c>
    </row>
    <row r="11" spans="1:9" s="95" customFormat="1" ht="18" customHeight="1">
      <c r="A11" s="104" t="s">
        <v>84</v>
      </c>
      <c r="B11" s="114">
        <v>0</v>
      </c>
      <c r="C11" s="114">
        <f t="shared" si="4"/>
        <v>40</v>
      </c>
      <c r="D11" s="114"/>
      <c r="E11" s="114">
        <v>40</v>
      </c>
      <c r="F11" s="114"/>
      <c r="G11" s="114"/>
      <c r="H11" s="114">
        <f t="shared" si="1"/>
        <v>40</v>
      </c>
      <c r="I11" s="115">
        <f t="shared" si="2"/>
        <v>100</v>
      </c>
    </row>
    <row r="12" spans="1:9" s="95" customFormat="1" ht="18" customHeight="1">
      <c r="A12" s="104" t="s">
        <v>85</v>
      </c>
      <c r="B12" s="114">
        <v>36</v>
      </c>
      <c r="C12" s="114">
        <f t="shared" si="4"/>
        <v>46</v>
      </c>
      <c r="D12" s="114"/>
      <c r="E12" s="114">
        <f>36+10</f>
        <v>46</v>
      </c>
      <c r="F12" s="114"/>
      <c r="G12" s="114"/>
      <c r="H12" s="114">
        <f t="shared" si="1"/>
        <v>10</v>
      </c>
      <c r="I12" s="115">
        <f t="shared" si="2"/>
        <v>21.739130434782609</v>
      </c>
    </row>
    <row r="13" spans="1:9" s="98" customFormat="1" ht="18" customHeight="1">
      <c r="A13" s="103" t="s">
        <v>86</v>
      </c>
      <c r="B13" s="164">
        <f>SUM(B14:B16)</f>
        <v>558</v>
      </c>
      <c r="C13" s="164">
        <f t="shared" ref="C13:G13" si="5">SUM(C14:C16)</f>
        <v>641</v>
      </c>
      <c r="D13" s="164">
        <f t="shared" si="5"/>
        <v>493</v>
      </c>
      <c r="E13" s="164">
        <f t="shared" si="5"/>
        <v>148</v>
      </c>
      <c r="F13" s="164">
        <f t="shared" si="5"/>
        <v>0</v>
      </c>
      <c r="G13" s="164">
        <f t="shared" si="5"/>
        <v>0</v>
      </c>
      <c r="H13" s="164">
        <f t="shared" si="1"/>
        <v>83</v>
      </c>
      <c r="I13" s="165">
        <f t="shared" si="2"/>
        <v>12.948517940717629</v>
      </c>
    </row>
    <row r="14" spans="1:9" s="95" customFormat="1" ht="18" customHeight="1">
      <c r="A14" s="104" t="s">
        <v>82</v>
      </c>
      <c r="B14" s="114">
        <v>510</v>
      </c>
      <c r="C14" s="114">
        <f t="shared" ref="C14:C16" si="6">SUM(D14:G14)</f>
        <v>553</v>
      </c>
      <c r="D14" s="114">
        <v>493</v>
      </c>
      <c r="E14" s="114">
        <v>60</v>
      </c>
      <c r="F14" s="114"/>
      <c r="G14" s="114"/>
      <c r="H14" s="114">
        <f t="shared" si="1"/>
        <v>43</v>
      </c>
      <c r="I14" s="115">
        <f t="shared" si="2"/>
        <v>7.7757685352622063</v>
      </c>
    </row>
    <row r="15" spans="1:9" s="95" customFormat="1" ht="18" customHeight="1">
      <c r="A15" s="104" t="s">
        <v>83</v>
      </c>
      <c r="B15" s="114">
        <v>48</v>
      </c>
      <c r="C15" s="114">
        <f t="shared" si="6"/>
        <v>48</v>
      </c>
      <c r="D15" s="114"/>
      <c r="E15" s="114">
        <v>48</v>
      </c>
      <c r="F15" s="114"/>
      <c r="G15" s="114"/>
      <c r="H15" s="114">
        <f t="shared" si="1"/>
        <v>0</v>
      </c>
      <c r="I15" s="115">
        <f t="shared" si="2"/>
        <v>0</v>
      </c>
    </row>
    <row r="16" spans="1:9" s="95" customFormat="1" ht="18" customHeight="1">
      <c r="A16" s="104" t="s">
        <v>87</v>
      </c>
      <c r="B16" s="114">
        <v>0</v>
      </c>
      <c r="C16" s="114">
        <f t="shared" si="6"/>
        <v>40</v>
      </c>
      <c r="D16" s="114"/>
      <c r="E16" s="114">
        <v>40</v>
      </c>
      <c r="F16" s="114"/>
      <c r="G16" s="114"/>
      <c r="H16" s="114">
        <f t="shared" si="1"/>
        <v>40</v>
      </c>
      <c r="I16" s="115">
        <f t="shared" si="2"/>
        <v>100</v>
      </c>
    </row>
    <row r="17" spans="1:9" s="98" customFormat="1" ht="18" customHeight="1">
      <c r="A17" s="103" t="s">
        <v>88</v>
      </c>
      <c r="B17" s="164">
        <f>SUM(B18:B22)</f>
        <v>3493</v>
      </c>
      <c r="C17" s="164">
        <f t="shared" ref="C17:G17" si="7">SUM(C18:C22)</f>
        <v>4014</v>
      </c>
      <c r="D17" s="164">
        <f t="shared" si="7"/>
        <v>2552</v>
      </c>
      <c r="E17" s="164">
        <f t="shared" si="7"/>
        <v>1462</v>
      </c>
      <c r="F17" s="164">
        <f t="shared" si="7"/>
        <v>0</v>
      </c>
      <c r="G17" s="164">
        <f t="shared" si="7"/>
        <v>0</v>
      </c>
      <c r="H17" s="164">
        <f t="shared" si="1"/>
        <v>521</v>
      </c>
      <c r="I17" s="165">
        <f t="shared" si="2"/>
        <v>12.979571499750872</v>
      </c>
    </row>
    <row r="18" spans="1:9" s="95" customFormat="1" ht="18" customHeight="1">
      <c r="A18" s="104" t="s">
        <v>82</v>
      </c>
      <c r="B18" s="114">
        <v>1821</v>
      </c>
      <c r="C18" s="114">
        <f t="shared" ref="C18:C22" si="8">SUM(D18:G18)</f>
        <v>1822</v>
      </c>
      <c r="D18" s="114">
        <v>1600</v>
      </c>
      <c r="E18" s="114">
        <v>222</v>
      </c>
      <c r="F18" s="114"/>
      <c r="G18" s="114"/>
      <c r="H18" s="114">
        <f t="shared" si="1"/>
        <v>1</v>
      </c>
      <c r="I18" s="115">
        <f t="shared" si="2"/>
        <v>5.4884742041712405E-2</v>
      </c>
    </row>
    <row r="19" spans="1:9" s="95" customFormat="1" ht="18" customHeight="1">
      <c r="A19" s="104" t="s">
        <v>89</v>
      </c>
      <c r="B19" s="114">
        <v>975</v>
      </c>
      <c r="C19" s="114">
        <f t="shared" si="8"/>
        <v>1515</v>
      </c>
      <c r="D19" s="114">
        <v>373</v>
      </c>
      <c r="E19" s="114">
        <v>1142</v>
      </c>
      <c r="F19" s="114"/>
      <c r="G19" s="114"/>
      <c r="H19" s="114">
        <f t="shared" si="1"/>
        <v>540</v>
      </c>
      <c r="I19" s="115">
        <f t="shared" si="2"/>
        <v>35.64356435643564</v>
      </c>
    </row>
    <row r="20" spans="1:9" s="95" customFormat="1" ht="18" customHeight="1">
      <c r="A20" s="104" t="s">
        <v>90</v>
      </c>
      <c r="B20" s="114">
        <v>151</v>
      </c>
      <c r="C20" s="114">
        <f t="shared" si="8"/>
        <v>134</v>
      </c>
      <c r="D20" s="114">
        <v>75</v>
      </c>
      <c r="E20" s="114">
        <v>59</v>
      </c>
      <c r="F20" s="114"/>
      <c r="G20" s="114"/>
      <c r="H20" s="114">
        <f t="shared" si="1"/>
        <v>-17</v>
      </c>
      <c r="I20" s="115">
        <f t="shared" si="2"/>
        <v>-12.686567164179104</v>
      </c>
    </row>
    <row r="21" spans="1:9" s="95" customFormat="1" ht="18" customHeight="1">
      <c r="A21" s="104" t="s">
        <v>91</v>
      </c>
      <c r="B21" s="114">
        <v>147</v>
      </c>
      <c r="C21" s="114">
        <f t="shared" si="8"/>
        <v>119</v>
      </c>
      <c r="D21" s="114">
        <v>80</v>
      </c>
      <c r="E21" s="114">
        <v>39</v>
      </c>
      <c r="F21" s="114"/>
      <c r="G21" s="114"/>
      <c r="H21" s="114">
        <f t="shared" si="1"/>
        <v>-28</v>
      </c>
      <c r="I21" s="115">
        <f t="shared" si="2"/>
        <v>-23.52941176470588</v>
      </c>
    </row>
    <row r="22" spans="1:9" s="95" customFormat="1" ht="18" customHeight="1">
      <c r="A22" s="104" t="s">
        <v>92</v>
      </c>
      <c r="B22" s="114">
        <v>399</v>
      </c>
      <c r="C22" s="114">
        <f t="shared" si="8"/>
        <v>424</v>
      </c>
      <c r="D22" s="114">
        <v>424</v>
      </c>
      <c r="E22" s="114">
        <v>0</v>
      </c>
      <c r="F22" s="114"/>
      <c r="G22" s="114"/>
      <c r="H22" s="114">
        <f t="shared" si="1"/>
        <v>25</v>
      </c>
      <c r="I22" s="115">
        <f t="shared" si="2"/>
        <v>5.8962264150943398</v>
      </c>
    </row>
    <row r="23" spans="1:9" s="98" customFormat="1" ht="18" customHeight="1">
      <c r="A23" s="103" t="s">
        <v>93</v>
      </c>
      <c r="B23" s="164">
        <f>SUM(B24:B27)</f>
        <v>542</v>
      </c>
      <c r="C23" s="164">
        <f t="shared" ref="C23:G23" si="9">SUM(C24:C27)</f>
        <v>611</v>
      </c>
      <c r="D23" s="164">
        <f t="shared" si="9"/>
        <v>483</v>
      </c>
      <c r="E23" s="164">
        <f t="shared" si="9"/>
        <v>128</v>
      </c>
      <c r="F23" s="164">
        <f t="shared" si="9"/>
        <v>0</v>
      </c>
      <c r="G23" s="164">
        <f t="shared" si="9"/>
        <v>0</v>
      </c>
      <c r="H23" s="164">
        <f t="shared" si="1"/>
        <v>69</v>
      </c>
      <c r="I23" s="165">
        <f t="shared" si="2"/>
        <v>11.292962356792144</v>
      </c>
    </row>
    <row r="24" spans="1:9" s="95" customFormat="1" ht="18" customHeight="1">
      <c r="A24" s="104" t="s">
        <v>82</v>
      </c>
      <c r="B24" s="114">
        <v>163</v>
      </c>
      <c r="C24" s="114">
        <f t="shared" ref="C24:C27" si="10">SUM(D24:G24)</f>
        <v>178</v>
      </c>
      <c r="D24" s="114">
        <v>128</v>
      </c>
      <c r="E24" s="114">
        <v>50</v>
      </c>
      <c r="F24" s="114"/>
      <c r="G24" s="114"/>
      <c r="H24" s="114">
        <f t="shared" si="1"/>
        <v>15</v>
      </c>
      <c r="I24" s="115">
        <f t="shared" si="2"/>
        <v>8.4269662921348321</v>
      </c>
    </row>
    <row r="25" spans="1:9" s="95" customFormat="1" ht="18" customHeight="1">
      <c r="A25" s="104" t="s">
        <v>83</v>
      </c>
      <c r="B25" s="114">
        <v>40</v>
      </c>
      <c r="C25" s="114">
        <f t="shared" si="10"/>
        <v>73</v>
      </c>
      <c r="D25" s="114">
        <v>0</v>
      </c>
      <c r="E25" s="114">
        <v>73</v>
      </c>
      <c r="F25" s="114"/>
      <c r="G25" s="114"/>
      <c r="H25" s="114">
        <f t="shared" si="1"/>
        <v>33</v>
      </c>
      <c r="I25" s="115">
        <f t="shared" si="2"/>
        <v>45.205479452054789</v>
      </c>
    </row>
    <row r="26" spans="1:9" s="95" customFormat="1" ht="18" customHeight="1">
      <c r="A26" s="104" t="s">
        <v>601</v>
      </c>
      <c r="B26" s="114">
        <v>116</v>
      </c>
      <c r="C26" s="114">
        <f t="shared" si="10"/>
        <v>138</v>
      </c>
      <c r="D26" s="114">
        <v>133</v>
      </c>
      <c r="E26" s="114">
        <v>5</v>
      </c>
      <c r="F26" s="114"/>
      <c r="G26" s="114"/>
      <c r="H26" s="114">
        <f t="shared" si="1"/>
        <v>22</v>
      </c>
      <c r="I26" s="115">
        <f t="shared" si="2"/>
        <v>15.942028985507244</v>
      </c>
    </row>
    <row r="27" spans="1:9" s="95" customFormat="1" ht="18" customHeight="1">
      <c r="A27" s="104" t="s">
        <v>94</v>
      </c>
      <c r="B27" s="114">
        <v>223</v>
      </c>
      <c r="C27" s="114">
        <f t="shared" si="10"/>
        <v>222</v>
      </c>
      <c r="D27" s="114">
        <v>222</v>
      </c>
      <c r="E27" s="114">
        <v>0</v>
      </c>
      <c r="F27" s="114"/>
      <c r="G27" s="114"/>
      <c r="H27" s="114">
        <f t="shared" si="1"/>
        <v>-1</v>
      </c>
      <c r="I27" s="115">
        <f t="shared" si="2"/>
        <v>-0.45045045045045046</v>
      </c>
    </row>
    <row r="28" spans="1:9" s="98" customFormat="1" ht="18" customHeight="1">
      <c r="A28" s="103" t="s">
        <v>95</v>
      </c>
      <c r="B28" s="164">
        <f t="shared" ref="B28:G28" si="11">SUM(B29:B32)</f>
        <v>367</v>
      </c>
      <c r="C28" s="164">
        <f t="shared" si="11"/>
        <v>449</v>
      </c>
      <c r="D28" s="164">
        <f t="shared" si="11"/>
        <v>314</v>
      </c>
      <c r="E28" s="164">
        <f t="shared" si="11"/>
        <v>135</v>
      </c>
      <c r="F28" s="164">
        <f t="shared" si="11"/>
        <v>0</v>
      </c>
      <c r="G28" s="164">
        <f t="shared" si="11"/>
        <v>0</v>
      </c>
      <c r="H28" s="164">
        <f t="shared" si="1"/>
        <v>82</v>
      </c>
      <c r="I28" s="165">
        <f t="shared" si="2"/>
        <v>18.262806236080177</v>
      </c>
    </row>
    <row r="29" spans="1:9" s="95" customFormat="1" ht="18" customHeight="1">
      <c r="A29" s="104" t="s">
        <v>82</v>
      </c>
      <c r="B29" s="114">
        <v>248</v>
      </c>
      <c r="C29" s="114">
        <f t="shared" ref="C29:C32" si="12">SUM(D29:G29)</f>
        <v>284</v>
      </c>
      <c r="D29" s="114">
        <f>275-18</f>
        <v>257</v>
      </c>
      <c r="E29" s="114">
        <v>27</v>
      </c>
      <c r="F29" s="114"/>
      <c r="G29" s="114"/>
      <c r="H29" s="114">
        <f t="shared" si="1"/>
        <v>36</v>
      </c>
      <c r="I29" s="115">
        <f t="shared" si="2"/>
        <v>12.676056338028168</v>
      </c>
    </row>
    <row r="30" spans="1:9" s="95" customFormat="1" ht="18" customHeight="1">
      <c r="A30" s="104" t="s">
        <v>96</v>
      </c>
      <c r="B30" s="114">
        <v>61</v>
      </c>
      <c r="C30" s="114">
        <f t="shared" si="12"/>
        <v>105</v>
      </c>
      <c r="D30" s="114">
        <v>10</v>
      </c>
      <c r="E30" s="114">
        <v>95</v>
      </c>
      <c r="F30" s="114"/>
      <c r="G30" s="114"/>
      <c r="H30" s="114">
        <f t="shared" si="1"/>
        <v>44</v>
      </c>
      <c r="I30" s="115">
        <f t="shared" si="2"/>
        <v>41.904761904761905</v>
      </c>
    </row>
    <row r="31" spans="1:9" s="95" customFormat="1" ht="18" customHeight="1">
      <c r="A31" s="104" t="s">
        <v>602</v>
      </c>
      <c r="B31" s="114">
        <v>16</v>
      </c>
      <c r="C31" s="114">
        <f t="shared" si="12"/>
        <v>13</v>
      </c>
      <c r="D31" s="114">
        <v>0</v>
      </c>
      <c r="E31" s="114">
        <v>13</v>
      </c>
      <c r="F31" s="114"/>
      <c r="G31" s="114"/>
      <c r="H31" s="114">
        <f t="shared" si="1"/>
        <v>-3</v>
      </c>
      <c r="I31" s="115">
        <f t="shared" si="2"/>
        <v>-23.076923076923077</v>
      </c>
    </row>
    <row r="32" spans="1:9" s="95" customFormat="1" ht="18" customHeight="1">
      <c r="A32" s="104" t="s">
        <v>600</v>
      </c>
      <c r="B32" s="114">
        <v>42</v>
      </c>
      <c r="C32" s="114">
        <f t="shared" si="12"/>
        <v>47</v>
      </c>
      <c r="D32" s="114">
        <f>29+18</f>
        <v>47</v>
      </c>
      <c r="E32" s="114"/>
      <c r="F32" s="114"/>
      <c r="G32" s="114"/>
      <c r="H32" s="114">
        <f t="shared" si="1"/>
        <v>5</v>
      </c>
      <c r="I32" s="115">
        <f t="shared" si="2"/>
        <v>10.638297872340425</v>
      </c>
    </row>
    <row r="33" spans="1:9" s="98" customFormat="1" ht="18" customHeight="1">
      <c r="A33" s="103" t="s">
        <v>97</v>
      </c>
      <c r="B33" s="164">
        <f>SUM(B34:B36)</f>
        <v>1014</v>
      </c>
      <c r="C33" s="164">
        <f t="shared" ref="C33:G33" si="13">SUM(C34:C36)</f>
        <v>1036</v>
      </c>
      <c r="D33" s="164">
        <f t="shared" si="13"/>
        <v>779</v>
      </c>
      <c r="E33" s="164">
        <f t="shared" si="13"/>
        <v>257</v>
      </c>
      <c r="F33" s="164">
        <f t="shared" si="13"/>
        <v>0</v>
      </c>
      <c r="G33" s="164">
        <f t="shared" si="13"/>
        <v>0</v>
      </c>
      <c r="H33" s="164">
        <f t="shared" si="1"/>
        <v>22</v>
      </c>
      <c r="I33" s="165">
        <f t="shared" si="2"/>
        <v>2.1235521235521233</v>
      </c>
    </row>
    <row r="34" spans="1:9" s="95" customFormat="1" ht="18" customHeight="1">
      <c r="A34" s="104" t="s">
        <v>82</v>
      </c>
      <c r="B34" s="114">
        <v>232</v>
      </c>
      <c r="C34" s="114">
        <f t="shared" ref="C34:C36" si="14">SUM(D34:G34)</f>
        <v>232</v>
      </c>
      <c r="D34" s="114">
        <v>186</v>
      </c>
      <c r="E34" s="114">
        <v>46</v>
      </c>
      <c r="F34" s="114"/>
      <c r="G34" s="114"/>
      <c r="H34" s="114">
        <f t="shared" si="1"/>
        <v>0</v>
      </c>
      <c r="I34" s="115">
        <f t="shared" si="2"/>
        <v>0</v>
      </c>
    </row>
    <row r="35" spans="1:9" s="95" customFormat="1" ht="18" customHeight="1">
      <c r="A35" s="104" t="s">
        <v>83</v>
      </c>
      <c r="B35" s="114">
        <v>65</v>
      </c>
      <c r="C35" s="114">
        <f t="shared" si="14"/>
        <v>115</v>
      </c>
      <c r="D35" s="114">
        <v>0</v>
      </c>
      <c r="E35" s="114">
        <v>115</v>
      </c>
      <c r="F35" s="114"/>
      <c r="G35" s="114"/>
      <c r="H35" s="114">
        <f t="shared" si="1"/>
        <v>50</v>
      </c>
      <c r="I35" s="115">
        <f t="shared" si="2"/>
        <v>43.478260869565219</v>
      </c>
    </row>
    <row r="36" spans="1:9" s="95" customFormat="1" ht="18" customHeight="1">
      <c r="A36" s="104" t="s">
        <v>98</v>
      </c>
      <c r="B36" s="114">
        <v>717</v>
      </c>
      <c r="C36" s="114">
        <f t="shared" si="14"/>
        <v>689</v>
      </c>
      <c r="D36" s="114">
        <v>593</v>
      </c>
      <c r="E36" s="114">
        <v>96</v>
      </c>
      <c r="F36" s="114"/>
      <c r="G36" s="114"/>
      <c r="H36" s="114">
        <f t="shared" si="1"/>
        <v>-28</v>
      </c>
      <c r="I36" s="115">
        <f t="shared" si="2"/>
        <v>-4.0638606676342528</v>
      </c>
    </row>
    <row r="37" spans="1:9" s="98" customFormat="1" ht="18" customHeight="1">
      <c r="A37" s="103" t="s">
        <v>583</v>
      </c>
      <c r="B37" s="164">
        <f>SUM(B38:B40)</f>
        <v>415</v>
      </c>
      <c r="C37" s="164">
        <f t="shared" ref="C37:G37" si="15">SUM(C38:C40)</f>
        <v>384</v>
      </c>
      <c r="D37" s="164">
        <f t="shared" si="15"/>
        <v>345</v>
      </c>
      <c r="E37" s="164">
        <f t="shared" si="15"/>
        <v>39</v>
      </c>
      <c r="F37" s="164">
        <f t="shared" si="15"/>
        <v>0</v>
      </c>
      <c r="G37" s="164">
        <f t="shared" si="15"/>
        <v>0</v>
      </c>
      <c r="H37" s="164">
        <f t="shared" si="1"/>
        <v>-31</v>
      </c>
      <c r="I37" s="165">
        <f t="shared" si="2"/>
        <v>-8.0729166666666679</v>
      </c>
    </row>
    <row r="38" spans="1:9" s="95" customFormat="1" ht="18" customHeight="1">
      <c r="A38" s="104" t="s">
        <v>82</v>
      </c>
      <c r="B38" s="114">
        <v>143</v>
      </c>
      <c r="C38" s="114">
        <f t="shared" ref="C38:C40" si="16">SUM(D38:G38)</f>
        <v>160</v>
      </c>
      <c r="D38" s="114">
        <v>138</v>
      </c>
      <c r="E38" s="114">
        <v>22</v>
      </c>
      <c r="F38" s="114"/>
      <c r="G38" s="114"/>
      <c r="H38" s="114">
        <f t="shared" si="1"/>
        <v>17</v>
      </c>
      <c r="I38" s="115">
        <f t="shared" si="2"/>
        <v>10.625</v>
      </c>
    </row>
    <row r="39" spans="1:9" s="95" customFormat="1" ht="18" customHeight="1">
      <c r="A39" s="104" t="s">
        <v>99</v>
      </c>
      <c r="B39" s="114">
        <v>60</v>
      </c>
      <c r="C39" s="114">
        <f t="shared" si="16"/>
        <v>2</v>
      </c>
      <c r="D39" s="114">
        <v>0</v>
      </c>
      <c r="E39" s="114">
        <v>2</v>
      </c>
      <c r="F39" s="114"/>
      <c r="G39" s="114"/>
      <c r="H39" s="114">
        <f t="shared" si="1"/>
        <v>-58</v>
      </c>
      <c r="I39" s="115">
        <f t="shared" si="2"/>
        <v>-2900</v>
      </c>
    </row>
    <row r="40" spans="1:9" s="95" customFormat="1" ht="18" customHeight="1">
      <c r="A40" s="104" t="s">
        <v>98</v>
      </c>
      <c r="B40" s="114">
        <v>212</v>
      </c>
      <c r="C40" s="114">
        <f t="shared" si="16"/>
        <v>222</v>
      </c>
      <c r="D40" s="114">
        <v>207</v>
      </c>
      <c r="E40" s="114">
        <v>15</v>
      </c>
      <c r="F40" s="114"/>
      <c r="G40" s="114"/>
      <c r="H40" s="114">
        <f t="shared" si="1"/>
        <v>10</v>
      </c>
      <c r="I40" s="115">
        <f t="shared" si="2"/>
        <v>4.5045045045045047</v>
      </c>
    </row>
    <row r="41" spans="1:9" s="98" customFormat="1" ht="18" customHeight="1">
      <c r="A41" s="103" t="s">
        <v>584</v>
      </c>
      <c r="B41" s="164">
        <f>SUM(B42:B45)</f>
        <v>1247</v>
      </c>
      <c r="C41" s="164">
        <f t="shared" ref="C41:G41" si="17">SUM(C42:C45)</f>
        <v>1431</v>
      </c>
      <c r="D41" s="164">
        <f t="shared" si="17"/>
        <v>970</v>
      </c>
      <c r="E41" s="164">
        <f t="shared" si="17"/>
        <v>461</v>
      </c>
      <c r="F41" s="164">
        <f t="shared" si="17"/>
        <v>0</v>
      </c>
      <c r="G41" s="164">
        <f t="shared" si="17"/>
        <v>0</v>
      </c>
      <c r="H41" s="164">
        <f t="shared" si="1"/>
        <v>184</v>
      </c>
      <c r="I41" s="165">
        <f t="shared" si="2"/>
        <v>12.858141160027953</v>
      </c>
    </row>
    <row r="42" spans="1:9" s="95" customFormat="1" ht="18" customHeight="1">
      <c r="A42" s="104" t="s">
        <v>82</v>
      </c>
      <c r="B42" s="114">
        <v>1040</v>
      </c>
      <c r="C42" s="114">
        <f t="shared" ref="C42:C45" si="18">SUM(D42:G42)</f>
        <v>1158</v>
      </c>
      <c r="D42" s="114">
        <v>792</v>
      </c>
      <c r="E42" s="114">
        <v>366</v>
      </c>
      <c r="F42" s="114"/>
      <c r="G42" s="114"/>
      <c r="H42" s="114">
        <f t="shared" si="1"/>
        <v>118</v>
      </c>
      <c r="I42" s="115">
        <f t="shared" si="2"/>
        <v>10.189982728842832</v>
      </c>
    </row>
    <row r="43" spans="1:9" s="95" customFormat="1" ht="18" customHeight="1">
      <c r="A43" s="104" t="s">
        <v>83</v>
      </c>
      <c r="B43" s="114">
        <v>40</v>
      </c>
      <c r="C43" s="114">
        <f t="shared" si="18"/>
        <v>90</v>
      </c>
      <c r="D43" s="114">
        <v>0</v>
      </c>
      <c r="E43" s="114">
        <v>90</v>
      </c>
      <c r="F43" s="114"/>
      <c r="G43" s="114"/>
      <c r="H43" s="114">
        <f t="shared" si="1"/>
        <v>50</v>
      </c>
      <c r="I43" s="115">
        <f t="shared" si="2"/>
        <v>55.555555555555557</v>
      </c>
    </row>
    <row r="44" spans="1:9" s="95" customFormat="1" ht="18" customHeight="1">
      <c r="A44" s="104" t="s">
        <v>100</v>
      </c>
      <c r="B44" s="114">
        <v>10</v>
      </c>
      <c r="C44" s="114">
        <f t="shared" si="18"/>
        <v>5</v>
      </c>
      <c r="D44" s="114">
        <v>0</v>
      </c>
      <c r="E44" s="114">
        <v>5</v>
      </c>
      <c r="F44" s="114"/>
      <c r="G44" s="114"/>
      <c r="H44" s="114">
        <f t="shared" si="1"/>
        <v>-5</v>
      </c>
      <c r="I44" s="115">
        <f t="shared" si="2"/>
        <v>-100</v>
      </c>
    </row>
    <row r="45" spans="1:9" s="95" customFormat="1" ht="18" customHeight="1">
      <c r="A45" s="104" t="s">
        <v>94</v>
      </c>
      <c r="B45" s="114">
        <v>157</v>
      </c>
      <c r="C45" s="114">
        <f t="shared" si="18"/>
        <v>178</v>
      </c>
      <c r="D45" s="114">
        <v>178</v>
      </c>
      <c r="E45" s="114">
        <v>0</v>
      </c>
      <c r="F45" s="114"/>
      <c r="G45" s="114"/>
      <c r="H45" s="114">
        <f t="shared" si="1"/>
        <v>21</v>
      </c>
      <c r="I45" s="115">
        <f t="shared" si="2"/>
        <v>11.797752808988763</v>
      </c>
    </row>
    <row r="46" spans="1:9" s="98" customFormat="1" ht="18" customHeight="1">
      <c r="A46" s="103" t="s">
        <v>585</v>
      </c>
      <c r="B46" s="164">
        <f>SUM(B47:B49)</f>
        <v>1198</v>
      </c>
      <c r="C46" s="164">
        <f t="shared" ref="C46:G46" si="19">SUM(C47:C49)</f>
        <v>1352</v>
      </c>
      <c r="D46" s="164">
        <f t="shared" si="19"/>
        <v>1068</v>
      </c>
      <c r="E46" s="164">
        <f t="shared" si="19"/>
        <v>284</v>
      </c>
      <c r="F46" s="164">
        <f t="shared" si="19"/>
        <v>0</v>
      </c>
      <c r="G46" s="164">
        <f t="shared" si="19"/>
        <v>0</v>
      </c>
      <c r="H46" s="164">
        <f t="shared" si="1"/>
        <v>154</v>
      </c>
      <c r="I46" s="165">
        <f t="shared" si="2"/>
        <v>11.390532544378699</v>
      </c>
    </row>
    <row r="47" spans="1:9" s="95" customFormat="1" ht="18" customHeight="1">
      <c r="A47" s="104" t="s">
        <v>82</v>
      </c>
      <c r="B47" s="114">
        <v>382</v>
      </c>
      <c r="C47" s="114">
        <f t="shared" ref="C47:C49" si="20">SUM(D47:G47)</f>
        <v>409</v>
      </c>
      <c r="D47" s="114">
        <v>342</v>
      </c>
      <c r="E47" s="114">
        <v>67</v>
      </c>
      <c r="F47" s="114"/>
      <c r="G47" s="114"/>
      <c r="H47" s="114">
        <f t="shared" si="1"/>
        <v>27</v>
      </c>
      <c r="I47" s="115">
        <f t="shared" si="2"/>
        <v>6.6014669926650367</v>
      </c>
    </row>
    <row r="48" spans="1:9" s="95" customFormat="1" ht="18" customHeight="1">
      <c r="A48" s="104" t="s">
        <v>83</v>
      </c>
      <c r="B48" s="114">
        <v>137</v>
      </c>
      <c r="C48" s="114">
        <f t="shared" si="20"/>
        <v>217</v>
      </c>
      <c r="D48" s="114">
        <v>0</v>
      </c>
      <c r="E48" s="114">
        <v>217</v>
      </c>
      <c r="F48" s="114"/>
      <c r="G48" s="114"/>
      <c r="H48" s="114">
        <f t="shared" si="1"/>
        <v>80</v>
      </c>
      <c r="I48" s="115">
        <f t="shared" si="2"/>
        <v>36.866359447004612</v>
      </c>
    </row>
    <row r="49" spans="1:9" s="95" customFormat="1" ht="18" customHeight="1">
      <c r="A49" s="104" t="s">
        <v>98</v>
      </c>
      <c r="B49" s="114">
        <v>679</v>
      </c>
      <c r="C49" s="114">
        <f t="shared" si="20"/>
        <v>726</v>
      </c>
      <c r="D49" s="114">
        <v>726</v>
      </c>
      <c r="E49" s="114">
        <v>0</v>
      </c>
      <c r="F49" s="114"/>
      <c r="G49" s="114"/>
      <c r="H49" s="114">
        <f t="shared" si="1"/>
        <v>47</v>
      </c>
      <c r="I49" s="115">
        <f t="shared" si="2"/>
        <v>6.4738292011019283</v>
      </c>
    </row>
    <row r="50" spans="1:9" s="98" customFormat="1" ht="18" customHeight="1">
      <c r="A50" s="103" t="s">
        <v>586</v>
      </c>
      <c r="B50" s="164">
        <f>SUM(B51)</f>
        <v>10</v>
      </c>
      <c r="C50" s="164">
        <f t="shared" ref="C50:G50" si="21">SUM(C51)</f>
        <v>10</v>
      </c>
      <c r="D50" s="164">
        <f t="shared" si="21"/>
        <v>0</v>
      </c>
      <c r="E50" s="164">
        <f t="shared" si="21"/>
        <v>10</v>
      </c>
      <c r="F50" s="164">
        <f t="shared" si="21"/>
        <v>0</v>
      </c>
      <c r="G50" s="164">
        <f t="shared" si="21"/>
        <v>0</v>
      </c>
      <c r="H50" s="164">
        <f t="shared" si="1"/>
        <v>0</v>
      </c>
      <c r="I50" s="165">
        <f t="shared" si="2"/>
        <v>0</v>
      </c>
    </row>
    <row r="51" spans="1:9" s="95" customFormat="1" ht="18" customHeight="1">
      <c r="A51" s="104" t="s">
        <v>101</v>
      </c>
      <c r="B51" s="114">
        <v>10</v>
      </c>
      <c r="C51" s="114">
        <f>SUM(D51:G51)</f>
        <v>10</v>
      </c>
      <c r="D51" s="114">
        <v>0</v>
      </c>
      <c r="E51" s="114">
        <v>10</v>
      </c>
      <c r="F51" s="114"/>
      <c r="G51" s="114"/>
      <c r="H51" s="114">
        <f t="shared" si="1"/>
        <v>0</v>
      </c>
      <c r="I51" s="115">
        <f t="shared" si="2"/>
        <v>0</v>
      </c>
    </row>
    <row r="52" spans="1:9" s="98" customFormat="1" ht="18" customHeight="1">
      <c r="A52" s="103" t="s">
        <v>587</v>
      </c>
      <c r="B52" s="164">
        <f>SUM(B53:B55)</f>
        <v>130</v>
      </c>
      <c r="C52" s="164">
        <f t="shared" ref="C52:G52" si="22">SUM(C53:C55)</f>
        <v>160</v>
      </c>
      <c r="D52" s="164">
        <f t="shared" si="22"/>
        <v>105</v>
      </c>
      <c r="E52" s="164">
        <f t="shared" si="22"/>
        <v>55</v>
      </c>
      <c r="F52" s="164">
        <f t="shared" si="22"/>
        <v>0</v>
      </c>
      <c r="G52" s="164">
        <f t="shared" si="22"/>
        <v>0</v>
      </c>
      <c r="H52" s="164">
        <f t="shared" si="1"/>
        <v>30</v>
      </c>
      <c r="I52" s="165">
        <f t="shared" si="2"/>
        <v>18.75</v>
      </c>
    </row>
    <row r="53" spans="1:9" s="95" customFormat="1" ht="18" customHeight="1">
      <c r="A53" s="104" t="s">
        <v>82</v>
      </c>
      <c r="B53" s="114">
        <v>96</v>
      </c>
      <c r="C53" s="114">
        <f t="shared" ref="C53:C55" si="23">SUM(D53:G53)</f>
        <v>102</v>
      </c>
      <c r="D53" s="114">
        <v>87</v>
      </c>
      <c r="E53" s="114">
        <v>15</v>
      </c>
      <c r="F53" s="114"/>
      <c r="G53" s="114"/>
      <c r="H53" s="114">
        <f t="shared" si="1"/>
        <v>6</v>
      </c>
      <c r="I53" s="115">
        <f t="shared" si="2"/>
        <v>5.8823529411764701</v>
      </c>
    </row>
    <row r="54" spans="1:9" s="95" customFormat="1" ht="18" customHeight="1">
      <c r="A54" s="104" t="s">
        <v>83</v>
      </c>
      <c r="B54" s="114">
        <v>18</v>
      </c>
      <c r="C54" s="114">
        <f t="shared" si="23"/>
        <v>40</v>
      </c>
      <c r="D54" s="114">
        <v>0</v>
      </c>
      <c r="E54" s="114">
        <v>40</v>
      </c>
      <c r="F54" s="114"/>
      <c r="G54" s="114"/>
      <c r="H54" s="114">
        <f t="shared" si="1"/>
        <v>22</v>
      </c>
      <c r="I54" s="115">
        <f t="shared" si="2"/>
        <v>55.000000000000007</v>
      </c>
    </row>
    <row r="55" spans="1:9" s="95" customFormat="1" ht="18" customHeight="1">
      <c r="A55" s="104" t="s">
        <v>98</v>
      </c>
      <c r="B55" s="114">
        <v>16</v>
      </c>
      <c r="C55" s="114">
        <f t="shared" si="23"/>
        <v>18</v>
      </c>
      <c r="D55" s="114">
        <v>18</v>
      </c>
      <c r="E55" s="114">
        <v>0</v>
      </c>
      <c r="F55" s="114"/>
      <c r="G55" s="114"/>
      <c r="H55" s="114">
        <f t="shared" si="1"/>
        <v>2</v>
      </c>
      <c r="I55" s="115">
        <f t="shared" si="2"/>
        <v>11.111111111111111</v>
      </c>
    </row>
    <row r="56" spans="1:9" s="98" customFormat="1" ht="18" customHeight="1">
      <c r="A56" s="103" t="s">
        <v>588</v>
      </c>
      <c r="B56" s="164">
        <f>SUM(B57)</f>
        <v>292</v>
      </c>
      <c r="C56" s="164">
        <f t="shared" ref="C56:G56" si="24">SUM(C57)</f>
        <v>291</v>
      </c>
      <c r="D56" s="164">
        <f t="shared" si="24"/>
        <v>220</v>
      </c>
      <c r="E56" s="164">
        <f t="shared" si="24"/>
        <v>71</v>
      </c>
      <c r="F56" s="164">
        <f t="shared" si="24"/>
        <v>0</v>
      </c>
      <c r="G56" s="164">
        <f t="shared" si="24"/>
        <v>0</v>
      </c>
      <c r="H56" s="164">
        <f t="shared" si="1"/>
        <v>-1</v>
      </c>
      <c r="I56" s="165">
        <f t="shared" si="2"/>
        <v>-0.3436426116838488</v>
      </c>
    </row>
    <row r="57" spans="1:9" s="95" customFormat="1" ht="18" customHeight="1">
      <c r="A57" s="104" t="s">
        <v>82</v>
      </c>
      <c r="B57" s="114">
        <v>292</v>
      </c>
      <c r="C57" s="114">
        <f t="shared" ref="C57:C63" si="25">SUM(D57:G57)</f>
        <v>291</v>
      </c>
      <c r="D57" s="114">
        <v>220</v>
      </c>
      <c r="E57" s="114">
        <v>71</v>
      </c>
      <c r="F57" s="114"/>
      <c r="G57" s="114"/>
      <c r="H57" s="114">
        <f t="shared" si="1"/>
        <v>-1</v>
      </c>
      <c r="I57" s="115">
        <f t="shared" si="2"/>
        <v>-0.3436426116838488</v>
      </c>
    </row>
    <row r="58" spans="1:9" s="98" customFormat="1" ht="18" customHeight="1">
      <c r="A58" s="103" t="s">
        <v>589</v>
      </c>
      <c r="B58" s="164">
        <f>SUM(B59)</f>
        <v>45</v>
      </c>
      <c r="C58" s="164">
        <f t="shared" ref="C58:G58" si="26">SUM(C59)</f>
        <v>43</v>
      </c>
      <c r="D58" s="164">
        <f t="shared" si="26"/>
        <v>33</v>
      </c>
      <c r="E58" s="164">
        <f t="shared" si="26"/>
        <v>10</v>
      </c>
      <c r="F58" s="164">
        <f t="shared" si="26"/>
        <v>0</v>
      </c>
      <c r="G58" s="164">
        <f t="shared" si="26"/>
        <v>0</v>
      </c>
      <c r="H58" s="164">
        <f t="shared" si="1"/>
        <v>-2</v>
      </c>
      <c r="I58" s="165">
        <f t="shared" si="2"/>
        <v>-4.6511627906976747</v>
      </c>
    </row>
    <row r="59" spans="1:9" s="95" customFormat="1" ht="18" customHeight="1">
      <c r="A59" s="104" t="s">
        <v>82</v>
      </c>
      <c r="B59" s="114">
        <v>45</v>
      </c>
      <c r="C59" s="114">
        <f t="shared" si="25"/>
        <v>43</v>
      </c>
      <c r="D59" s="114">
        <v>33</v>
      </c>
      <c r="E59" s="114">
        <v>10</v>
      </c>
      <c r="F59" s="114"/>
      <c r="G59" s="114"/>
      <c r="H59" s="114">
        <f t="shared" si="1"/>
        <v>-2</v>
      </c>
      <c r="I59" s="115">
        <f t="shared" si="2"/>
        <v>-4.6511627906976747</v>
      </c>
    </row>
    <row r="60" spans="1:9" s="98" customFormat="1" ht="18" customHeight="1">
      <c r="A60" s="103" t="s">
        <v>590</v>
      </c>
      <c r="B60" s="164">
        <f>SUM(B61:B63)</f>
        <v>773</v>
      </c>
      <c r="C60" s="164">
        <f t="shared" ref="C60:G60" si="27">SUM(C61:C63)</f>
        <v>849</v>
      </c>
      <c r="D60" s="164">
        <f t="shared" si="27"/>
        <v>459</v>
      </c>
      <c r="E60" s="164">
        <f t="shared" si="27"/>
        <v>390</v>
      </c>
      <c r="F60" s="164">
        <f t="shared" si="27"/>
        <v>0</v>
      </c>
      <c r="G60" s="164">
        <f t="shared" si="27"/>
        <v>0</v>
      </c>
      <c r="H60" s="164">
        <f t="shared" si="1"/>
        <v>76</v>
      </c>
      <c r="I60" s="165">
        <f t="shared" si="2"/>
        <v>8.9517078916372199</v>
      </c>
    </row>
    <row r="61" spans="1:9" s="95" customFormat="1" ht="18" customHeight="1">
      <c r="A61" s="104" t="s">
        <v>82</v>
      </c>
      <c r="B61" s="114">
        <v>505</v>
      </c>
      <c r="C61" s="114">
        <f t="shared" si="25"/>
        <v>577</v>
      </c>
      <c r="D61" s="114">
        <v>339</v>
      </c>
      <c r="E61" s="114">
        <v>238</v>
      </c>
      <c r="F61" s="114"/>
      <c r="G61" s="114"/>
      <c r="H61" s="114">
        <f t="shared" si="1"/>
        <v>72</v>
      </c>
      <c r="I61" s="115">
        <f t="shared" si="2"/>
        <v>12.478336221837088</v>
      </c>
    </row>
    <row r="62" spans="1:9" s="95" customFormat="1" ht="18" customHeight="1">
      <c r="A62" s="104" t="s">
        <v>83</v>
      </c>
      <c r="B62" s="114">
        <v>173</v>
      </c>
      <c r="C62" s="114">
        <f t="shared" si="25"/>
        <v>179</v>
      </c>
      <c r="D62" s="114">
        <v>27</v>
      </c>
      <c r="E62" s="114">
        <v>152</v>
      </c>
      <c r="F62" s="114"/>
      <c r="G62" s="114"/>
      <c r="H62" s="114">
        <f t="shared" si="1"/>
        <v>6</v>
      </c>
      <c r="I62" s="115">
        <f t="shared" si="2"/>
        <v>3.3519553072625698</v>
      </c>
    </row>
    <row r="63" spans="1:9" s="95" customFormat="1" ht="18" customHeight="1">
      <c r="A63" s="104" t="s">
        <v>98</v>
      </c>
      <c r="B63" s="114">
        <v>95</v>
      </c>
      <c r="C63" s="114">
        <f t="shared" si="25"/>
        <v>93</v>
      </c>
      <c r="D63" s="114">
        <v>93</v>
      </c>
      <c r="E63" s="114">
        <v>0</v>
      </c>
      <c r="F63" s="114"/>
      <c r="G63" s="114"/>
      <c r="H63" s="114">
        <f t="shared" si="1"/>
        <v>-2</v>
      </c>
      <c r="I63" s="115">
        <f t="shared" si="2"/>
        <v>-2.1505376344086025</v>
      </c>
    </row>
    <row r="64" spans="1:9" s="98" customFormat="1" ht="18" customHeight="1">
      <c r="A64" s="103" t="s">
        <v>591</v>
      </c>
      <c r="B64" s="164">
        <f>SUM(B65:B67)</f>
        <v>628</v>
      </c>
      <c r="C64" s="164">
        <f t="shared" ref="C64:G64" si="28">SUM(C65:C67)</f>
        <v>628</v>
      </c>
      <c r="D64" s="164">
        <f t="shared" si="28"/>
        <v>489</v>
      </c>
      <c r="E64" s="164">
        <f t="shared" si="28"/>
        <v>139</v>
      </c>
      <c r="F64" s="164">
        <f t="shared" si="28"/>
        <v>0</v>
      </c>
      <c r="G64" s="164">
        <f t="shared" si="28"/>
        <v>0</v>
      </c>
      <c r="H64" s="164">
        <f t="shared" si="1"/>
        <v>0</v>
      </c>
      <c r="I64" s="165">
        <f t="shared" si="2"/>
        <v>0</v>
      </c>
    </row>
    <row r="65" spans="1:9" s="95" customFormat="1" ht="18" customHeight="1">
      <c r="A65" s="104" t="s">
        <v>82</v>
      </c>
      <c r="B65" s="114">
        <v>389</v>
      </c>
      <c r="C65" s="114">
        <f t="shared" ref="C65:C67" si="29">SUM(D65:G65)</f>
        <v>411</v>
      </c>
      <c r="D65" s="114">
        <v>352</v>
      </c>
      <c r="E65" s="114">
        <v>59</v>
      </c>
      <c r="F65" s="114"/>
      <c r="G65" s="114"/>
      <c r="H65" s="114">
        <f t="shared" si="1"/>
        <v>22</v>
      </c>
      <c r="I65" s="115">
        <f t="shared" si="2"/>
        <v>5.3527980535279802</v>
      </c>
    </row>
    <row r="66" spans="1:9" s="95" customFormat="1" ht="18" customHeight="1">
      <c r="A66" s="104" t="s">
        <v>83</v>
      </c>
      <c r="B66" s="114">
        <v>140</v>
      </c>
      <c r="C66" s="114">
        <f t="shared" si="29"/>
        <v>80</v>
      </c>
      <c r="D66" s="114">
        <v>0</v>
      </c>
      <c r="E66" s="114">
        <v>80</v>
      </c>
      <c r="F66" s="114"/>
      <c r="G66" s="114"/>
      <c r="H66" s="114">
        <f t="shared" si="1"/>
        <v>-60</v>
      </c>
      <c r="I66" s="115">
        <f t="shared" si="2"/>
        <v>-75</v>
      </c>
    </row>
    <row r="67" spans="1:9" s="95" customFormat="1" ht="18" customHeight="1">
      <c r="A67" s="104" t="s">
        <v>98</v>
      </c>
      <c r="B67" s="114">
        <v>99</v>
      </c>
      <c r="C67" s="114">
        <f t="shared" si="29"/>
        <v>137</v>
      </c>
      <c r="D67" s="114">
        <v>137</v>
      </c>
      <c r="E67" s="114">
        <v>0</v>
      </c>
      <c r="F67" s="114"/>
      <c r="G67" s="114"/>
      <c r="H67" s="114">
        <f t="shared" si="1"/>
        <v>38</v>
      </c>
      <c r="I67" s="115">
        <f t="shared" si="2"/>
        <v>27.737226277372262</v>
      </c>
    </row>
    <row r="68" spans="1:9" s="98" customFormat="1" ht="18" customHeight="1">
      <c r="A68" s="103" t="s">
        <v>592</v>
      </c>
      <c r="B68" s="164">
        <f>SUM(B69:B71)</f>
        <v>364</v>
      </c>
      <c r="C68" s="164">
        <f t="shared" ref="C68:G68" si="30">SUM(C69:C71)</f>
        <v>381</v>
      </c>
      <c r="D68" s="164">
        <f t="shared" si="30"/>
        <v>279</v>
      </c>
      <c r="E68" s="164">
        <f t="shared" si="30"/>
        <v>102</v>
      </c>
      <c r="F68" s="164">
        <f t="shared" si="30"/>
        <v>0</v>
      </c>
      <c r="G68" s="164">
        <f t="shared" si="30"/>
        <v>0</v>
      </c>
      <c r="H68" s="164">
        <f t="shared" ref="H68:H126" si="31">C68-B68</f>
        <v>17</v>
      </c>
      <c r="I68" s="165">
        <f t="shared" ref="I68:I126" si="32">H68/C68*100</f>
        <v>4.4619422572178475</v>
      </c>
    </row>
    <row r="69" spans="1:9" s="95" customFormat="1" ht="18" customHeight="1">
      <c r="A69" s="104" t="s">
        <v>82</v>
      </c>
      <c r="B69" s="114">
        <v>267</v>
      </c>
      <c r="C69" s="114">
        <f t="shared" ref="C69:C71" si="33">SUM(D69:G69)</f>
        <v>281</v>
      </c>
      <c r="D69" s="114">
        <v>252</v>
      </c>
      <c r="E69" s="114">
        <v>29</v>
      </c>
      <c r="F69" s="114"/>
      <c r="G69" s="114"/>
      <c r="H69" s="114">
        <f t="shared" si="31"/>
        <v>14</v>
      </c>
      <c r="I69" s="115">
        <f t="shared" si="32"/>
        <v>4.9822064056939501</v>
      </c>
    </row>
    <row r="70" spans="1:9" s="95" customFormat="1" ht="18" customHeight="1">
      <c r="A70" s="104" t="s">
        <v>83</v>
      </c>
      <c r="B70" s="114">
        <v>73</v>
      </c>
      <c r="C70" s="114">
        <f t="shared" si="33"/>
        <v>73</v>
      </c>
      <c r="D70" s="114">
        <v>0</v>
      </c>
      <c r="E70" s="114">
        <v>73</v>
      </c>
      <c r="F70" s="114"/>
      <c r="G70" s="114"/>
      <c r="H70" s="114">
        <f t="shared" si="31"/>
        <v>0</v>
      </c>
      <c r="I70" s="115">
        <f t="shared" si="32"/>
        <v>0</v>
      </c>
    </row>
    <row r="71" spans="1:9" s="95" customFormat="1" ht="18" customHeight="1">
      <c r="A71" s="104" t="s">
        <v>98</v>
      </c>
      <c r="B71" s="114">
        <v>24</v>
      </c>
      <c r="C71" s="114">
        <f t="shared" si="33"/>
        <v>27</v>
      </c>
      <c r="D71" s="114">
        <v>27</v>
      </c>
      <c r="E71" s="114">
        <v>0</v>
      </c>
      <c r="F71" s="114"/>
      <c r="G71" s="114"/>
      <c r="H71" s="114">
        <f t="shared" si="31"/>
        <v>3</v>
      </c>
      <c r="I71" s="115">
        <f t="shared" si="32"/>
        <v>11.111111111111111</v>
      </c>
    </row>
    <row r="72" spans="1:9" s="98" customFormat="1" ht="18" customHeight="1">
      <c r="A72" s="103" t="s">
        <v>593</v>
      </c>
      <c r="B72" s="164">
        <f>SUM(B73:B74)</f>
        <v>364</v>
      </c>
      <c r="C72" s="164">
        <f t="shared" ref="C72:G72" si="34">SUM(C73:C74)</f>
        <v>391</v>
      </c>
      <c r="D72" s="164">
        <f t="shared" si="34"/>
        <v>326</v>
      </c>
      <c r="E72" s="164">
        <f t="shared" si="34"/>
        <v>65</v>
      </c>
      <c r="F72" s="164">
        <f t="shared" si="34"/>
        <v>0</v>
      </c>
      <c r="G72" s="164">
        <f t="shared" si="34"/>
        <v>0</v>
      </c>
      <c r="H72" s="164">
        <f t="shared" si="31"/>
        <v>27</v>
      </c>
      <c r="I72" s="165">
        <f t="shared" si="32"/>
        <v>6.9053708439897692</v>
      </c>
    </row>
    <row r="73" spans="1:9" s="95" customFormat="1" ht="18" customHeight="1">
      <c r="A73" s="104" t="s">
        <v>82</v>
      </c>
      <c r="B73" s="114">
        <v>350</v>
      </c>
      <c r="C73" s="114">
        <f t="shared" ref="C73:C79" si="35">SUM(D73:G73)</f>
        <v>376</v>
      </c>
      <c r="D73" s="114">
        <v>326</v>
      </c>
      <c r="E73" s="114">
        <v>50</v>
      </c>
      <c r="F73" s="114"/>
      <c r="G73" s="114"/>
      <c r="H73" s="114">
        <f t="shared" si="31"/>
        <v>26</v>
      </c>
      <c r="I73" s="115">
        <f t="shared" si="32"/>
        <v>6.9148936170212769</v>
      </c>
    </row>
    <row r="74" spans="1:9" s="95" customFormat="1" ht="18" customHeight="1">
      <c r="A74" s="104" t="s">
        <v>83</v>
      </c>
      <c r="B74" s="114">
        <v>14</v>
      </c>
      <c r="C74" s="114">
        <f t="shared" si="35"/>
        <v>15</v>
      </c>
      <c r="D74" s="114">
        <v>0</v>
      </c>
      <c r="E74" s="114">
        <f>345-330</f>
        <v>15</v>
      </c>
      <c r="F74" s="114"/>
      <c r="G74" s="114"/>
      <c r="H74" s="114">
        <f t="shared" si="31"/>
        <v>1</v>
      </c>
      <c r="I74" s="115">
        <f t="shared" si="32"/>
        <v>6.666666666666667</v>
      </c>
    </row>
    <row r="75" spans="1:9" s="98" customFormat="1" ht="18" customHeight="1">
      <c r="A75" s="103" t="s">
        <v>594</v>
      </c>
      <c r="B75" s="164">
        <f>SUM(B76:B79)</f>
        <v>383</v>
      </c>
      <c r="C75" s="164">
        <f t="shared" ref="C75:G75" si="36">SUM(C76:C79)</f>
        <v>407</v>
      </c>
      <c r="D75" s="164">
        <f t="shared" si="36"/>
        <v>281</v>
      </c>
      <c r="E75" s="164">
        <f t="shared" si="36"/>
        <v>126</v>
      </c>
      <c r="F75" s="164">
        <f t="shared" si="36"/>
        <v>0</v>
      </c>
      <c r="G75" s="164">
        <f t="shared" si="36"/>
        <v>0</v>
      </c>
      <c r="H75" s="164">
        <f t="shared" si="31"/>
        <v>24</v>
      </c>
      <c r="I75" s="165">
        <f t="shared" si="32"/>
        <v>5.8968058968058967</v>
      </c>
    </row>
    <row r="76" spans="1:9" s="95" customFormat="1" ht="18" customHeight="1">
      <c r="A76" s="104" t="s">
        <v>82</v>
      </c>
      <c r="B76" s="114">
        <v>145</v>
      </c>
      <c r="C76" s="114">
        <f t="shared" si="35"/>
        <v>159</v>
      </c>
      <c r="D76" s="114">
        <v>143</v>
      </c>
      <c r="E76" s="114">
        <v>16</v>
      </c>
      <c r="F76" s="114"/>
      <c r="G76" s="114"/>
      <c r="H76" s="114">
        <f t="shared" si="31"/>
        <v>14</v>
      </c>
      <c r="I76" s="115">
        <f t="shared" si="32"/>
        <v>8.8050314465408803</v>
      </c>
    </row>
    <row r="77" spans="1:9" s="95" customFormat="1" ht="18" customHeight="1">
      <c r="A77" s="104" t="s">
        <v>83</v>
      </c>
      <c r="B77" s="114">
        <v>97</v>
      </c>
      <c r="C77" s="114">
        <f t="shared" si="35"/>
        <v>97</v>
      </c>
      <c r="D77" s="114">
        <v>0</v>
      </c>
      <c r="E77" s="114">
        <v>97</v>
      </c>
      <c r="F77" s="114"/>
      <c r="G77" s="114"/>
      <c r="H77" s="114">
        <f t="shared" si="31"/>
        <v>0</v>
      </c>
      <c r="I77" s="115">
        <f t="shared" si="32"/>
        <v>0</v>
      </c>
    </row>
    <row r="78" spans="1:9" s="95" customFormat="1" ht="18" customHeight="1">
      <c r="A78" s="104" t="s">
        <v>102</v>
      </c>
      <c r="B78" s="114">
        <v>120</v>
      </c>
      <c r="C78" s="114">
        <f t="shared" si="35"/>
        <v>109</v>
      </c>
      <c r="D78" s="114">
        <v>96</v>
      </c>
      <c r="E78" s="114">
        <v>13</v>
      </c>
      <c r="F78" s="114"/>
      <c r="G78" s="114"/>
      <c r="H78" s="114">
        <f t="shared" si="31"/>
        <v>-11</v>
      </c>
      <c r="I78" s="115">
        <f t="shared" si="32"/>
        <v>-10.091743119266056</v>
      </c>
    </row>
    <row r="79" spans="1:9" s="95" customFormat="1" ht="18" customHeight="1">
      <c r="A79" s="104" t="s">
        <v>94</v>
      </c>
      <c r="B79" s="114">
        <v>21</v>
      </c>
      <c r="C79" s="114">
        <f t="shared" si="35"/>
        <v>42</v>
      </c>
      <c r="D79" s="114">
        <v>42</v>
      </c>
      <c r="E79" s="114">
        <v>0</v>
      </c>
      <c r="F79" s="114"/>
      <c r="G79" s="114"/>
      <c r="H79" s="114">
        <f t="shared" si="31"/>
        <v>21</v>
      </c>
      <c r="I79" s="115">
        <f t="shared" si="32"/>
        <v>50</v>
      </c>
    </row>
    <row r="80" spans="1:9" s="98" customFormat="1" ht="18" customHeight="1">
      <c r="A80" s="103" t="s">
        <v>595</v>
      </c>
      <c r="B80" s="164">
        <f>SUM(B81:B83)</f>
        <v>733</v>
      </c>
      <c r="C80" s="164">
        <f t="shared" ref="C80:G80" si="37">SUM(C81:C83)</f>
        <v>740</v>
      </c>
      <c r="D80" s="164">
        <f t="shared" si="37"/>
        <v>602</v>
      </c>
      <c r="E80" s="164">
        <f t="shared" si="37"/>
        <v>138</v>
      </c>
      <c r="F80" s="164">
        <f t="shared" si="37"/>
        <v>0</v>
      </c>
      <c r="G80" s="164">
        <f t="shared" si="37"/>
        <v>0</v>
      </c>
      <c r="H80" s="164">
        <f t="shared" si="31"/>
        <v>7</v>
      </c>
      <c r="I80" s="165">
        <f t="shared" si="32"/>
        <v>0.94594594594594605</v>
      </c>
    </row>
    <row r="81" spans="1:9" s="95" customFormat="1" ht="18" customHeight="1">
      <c r="A81" s="104" t="s">
        <v>82</v>
      </c>
      <c r="B81" s="114">
        <v>609</v>
      </c>
      <c r="C81" s="114">
        <f t="shared" ref="C81:C83" si="38">SUM(D81:G81)</f>
        <v>621</v>
      </c>
      <c r="D81" s="114">
        <v>545</v>
      </c>
      <c r="E81" s="114">
        <v>76</v>
      </c>
      <c r="F81" s="114"/>
      <c r="G81" s="114"/>
      <c r="H81" s="114">
        <f t="shared" si="31"/>
        <v>12</v>
      </c>
      <c r="I81" s="115">
        <f t="shared" si="32"/>
        <v>1.932367149758454</v>
      </c>
    </row>
    <row r="82" spans="1:9" s="95" customFormat="1" ht="18" customHeight="1">
      <c r="A82" s="104" t="s">
        <v>83</v>
      </c>
      <c r="B82" s="114">
        <v>61</v>
      </c>
      <c r="C82" s="114">
        <f t="shared" si="38"/>
        <v>62</v>
      </c>
      <c r="D82" s="114">
        <v>0</v>
      </c>
      <c r="E82" s="114">
        <v>62</v>
      </c>
      <c r="F82" s="114"/>
      <c r="G82" s="114"/>
      <c r="H82" s="114">
        <f t="shared" si="31"/>
        <v>1</v>
      </c>
      <c r="I82" s="115">
        <f t="shared" si="32"/>
        <v>1.6129032258064515</v>
      </c>
    </row>
    <row r="83" spans="1:9" s="95" customFormat="1" ht="18" customHeight="1">
      <c r="A83" s="104" t="s">
        <v>98</v>
      </c>
      <c r="B83" s="114">
        <v>63</v>
      </c>
      <c r="C83" s="114">
        <f t="shared" si="38"/>
        <v>57</v>
      </c>
      <c r="D83" s="114">
        <v>57</v>
      </c>
      <c r="E83" s="114">
        <v>0</v>
      </c>
      <c r="F83" s="114"/>
      <c r="G83" s="114"/>
      <c r="H83" s="114">
        <f t="shared" si="31"/>
        <v>-6</v>
      </c>
      <c r="I83" s="115">
        <f t="shared" si="32"/>
        <v>-10.526315789473683</v>
      </c>
    </row>
    <row r="84" spans="1:9" s="98" customFormat="1" ht="18" customHeight="1">
      <c r="A84" s="103" t="s">
        <v>596</v>
      </c>
      <c r="B84" s="164">
        <f>SUM(B85:B86)</f>
        <v>56</v>
      </c>
      <c r="C84" s="164">
        <f t="shared" ref="C84:G84" si="39">SUM(C85:C86)</f>
        <v>58</v>
      </c>
      <c r="D84" s="164">
        <f t="shared" si="39"/>
        <v>20</v>
      </c>
      <c r="E84" s="164">
        <f t="shared" si="39"/>
        <v>38</v>
      </c>
      <c r="F84" s="164">
        <f t="shared" si="39"/>
        <v>0</v>
      </c>
      <c r="G84" s="164">
        <f t="shared" si="39"/>
        <v>0</v>
      </c>
      <c r="H84" s="164">
        <f t="shared" si="31"/>
        <v>2</v>
      </c>
      <c r="I84" s="165">
        <f t="shared" si="32"/>
        <v>3.4482758620689653</v>
      </c>
    </row>
    <row r="85" spans="1:9" s="95" customFormat="1" ht="18" customHeight="1">
      <c r="A85" s="104" t="s">
        <v>603</v>
      </c>
      <c r="B85" s="114">
        <v>53</v>
      </c>
      <c r="C85" s="114">
        <f>SUM(D85:G85)</f>
        <v>55</v>
      </c>
      <c r="D85" s="114">
        <v>20</v>
      </c>
      <c r="E85" s="114">
        <v>35</v>
      </c>
      <c r="F85" s="114"/>
      <c r="G85" s="114"/>
      <c r="H85" s="114">
        <f t="shared" si="31"/>
        <v>2</v>
      </c>
      <c r="I85" s="115">
        <f t="shared" si="32"/>
        <v>3.6363636363636362</v>
      </c>
    </row>
    <row r="86" spans="1:9" s="95" customFormat="1" ht="18" customHeight="1">
      <c r="A86" s="104" t="s">
        <v>103</v>
      </c>
      <c r="B86" s="114">
        <v>3</v>
      </c>
      <c r="C86" s="114">
        <f>SUM(D86:G86)</f>
        <v>3</v>
      </c>
      <c r="D86" s="114"/>
      <c r="E86" s="114">
        <v>3</v>
      </c>
      <c r="F86" s="114"/>
      <c r="G86" s="114"/>
      <c r="H86" s="114">
        <f t="shared" si="31"/>
        <v>0</v>
      </c>
      <c r="I86" s="115">
        <f t="shared" si="32"/>
        <v>0</v>
      </c>
    </row>
    <row r="87" spans="1:9" s="97" customFormat="1" ht="18" customHeight="1">
      <c r="A87" s="102" t="s">
        <v>104</v>
      </c>
      <c r="B87" s="162">
        <f t="shared" ref="B87:G87" si="40">SUM(B88)</f>
        <v>182</v>
      </c>
      <c r="C87" s="162">
        <f t="shared" si="40"/>
        <v>204</v>
      </c>
      <c r="D87" s="162">
        <f t="shared" si="40"/>
        <v>179</v>
      </c>
      <c r="E87" s="162">
        <f t="shared" si="40"/>
        <v>25</v>
      </c>
      <c r="F87" s="162">
        <f t="shared" si="40"/>
        <v>0</v>
      </c>
      <c r="G87" s="162">
        <f t="shared" si="40"/>
        <v>0</v>
      </c>
      <c r="H87" s="162">
        <f t="shared" si="31"/>
        <v>22</v>
      </c>
      <c r="I87" s="163">
        <f t="shared" si="32"/>
        <v>10.784313725490197</v>
      </c>
    </row>
    <row r="88" spans="1:9" s="98" customFormat="1" ht="18" customHeight="1">
      <c r="A88" s="103" t="s">
        <v>105</v>
      </c>
      <c r="B88" s="164">
        <f>SUM(B89)</f>
        <v>182</v>
      </c>
      <c r="C88" s="164">
        <f>SUM(C89:C89)</f>
        <v>204</v>
      </c>
      <c r="D88" s="164">
        <f>SUM(D89:D89)</f>
        <v>179</v>
      </c>
      <c r="E88" s="164">
        <f>SUM(E89:E89)</f>
        <v>25</v>
      </c>
      <c r="F88" s="164">
        <f>SUM(F89:F89)</f>
        <v>0</v>
      </c>
      <c r="G88" s="164">
        <f>SUM(G89:G89)</f>
        <v>0</v>
      </c>
      <c r="H88" s="164">
        <f t="shared" si="31"/>
        <v>22</v>
      </c>
      <c r="I88" s="165">
        <f t="shared" si="32"/>
        <v>10.784313725490197</v>
      </c>
    </row>
    <row r="89" spans="1:9" s="95" customFormat="1" ht="18" customHeight="1">
      <c r="A89" s="104" t="s">
        <v>604</v>
      </c>
      <c r="B89" s="114">
        <v>182</v>
      </c>
      <c r="C89" s="114">
        <f>SUM(D89:G89)</f>
        <v>204</v>
      </c>
      <c r="D89" s="114">
        <v>179</v>
      </c>
      <c r="E89" s="114">
        <v>25</v>
      </c>
      <c r="F89" s="114"/>
      <c r="G89" s="114"/>
      <c r="H89" s="114">
        <f t="shared" si="31"/>
        <v>22</v>
      </c>
      <c r="I89" s="115">
        <f t="shared" si="32"/>
        <v>10.784313725490197</v>
      </c>
    </row>
    <row r="90" spans="1:9" s="97" customFormat="1" ht="18" customHeight="1">
      <c r="A90" s="102" t="s">
        <v>106</v>
      </c>
      <c r="B90" s="162">
        <f t="shared" ref="B90:G90" si="41">SUM(B91,B96)</f>
        <v>1242</v>
      </c>
      <c r="C90" s="162">
        <f t="shared" si="41"/>
        <v>1237</v>
      </c>
      <c r="D90" s="162">
        <f t="shared" si="41"/>
        <v>654</v>
      </c>
      <c r="E90" s="162">
        <f t="shared" si="41"/>
        <v>239</v>
      </c>
      <c r="F90" s="162">
        <f t="shared" si="41"/>
        <v>0</v>
      </c>
      <c r="G90" s="162">
        <f t="shared" si="41"/>
        <v>344</v>
      </c>
      <c r="H90" s="162">
        <f t="shared" si="31"/>
        <v>-5</v>
      </c>
      <c r="I90" s="163">
        <f t="shared" si="32"/>
        <v>-0.40420371867421184</v>
      </c>
    </row>
    <row r="91" spans="1:9" s="98" customFormat="1" ht="18" customHeight="1">
      <c r="A91" s="103" t="s">
        <v>446</v>
      </c>
      <c r="B91" s="164">
        <f>SUM(B92:B95)</f>
        <v>911</v>
      </c>
      <c r="C91" s="164">
        <f t="shared" ref="C91:G91" si="42">SUM(C92:C95)</f>
        <v>893</v>
      </c>
      <c r="D91" s="164">
        <f t="shared" si="42"/>
        <v>654</v>
      </c>
      <c r="E91" s="164">
        <f t="shared" si="42"/>
        <v>239</v>
      </c>
      <c r="F91" s="164">
        <f t="shared" si="42"/>
        <v>0</v>
      </c>
      <c r="G91" s="164">
        <f t="shared" si="42"/>
        <v>0</v>
      </c>
      <c r="H91" s="164">
        <f t="shared" si="31"/>
        <v>-18</v>
      </c>
      <c r="I91" s="165">
        <f t="shared" si="32"/>
        <v>-2.0156774916013438</v>
      </c>
    </row>
    <row r="92" spans="1:9" s="95" customFormat="1" ht="18" customHeight="1">
      <c r="A92" s="104" t="s">
        <v>82</v>
      </c>
      <c r="B92" s="114">
        <v>735</v>
      </c>
      <c r="C92" s="114">
        <f t="shared" ref="C92:C95" si="43">SUM(D92:G92)</f>
        <v>686</v>
      </c>
      <c r="D92" s="114">
        <v>601</v>
      </c>
      <c r="E92" s="114">
        <v>85</v>
      </c>
      <c r="F92" s="114"/>
      <c r="G92" s="114"/>
      <c r="H92" s="114">
        <f t="shared" si="31"/>
        <v>-49</v>
      </c>
      <c r="I92" s="115">
        <f t="shared" si="32"/>
        <v>-7.1428571428571423</v>
      </c>
    </row>
    <row r="93" spans="1:9" s="95" customFormat="1" ht="18" customHeight="1">
      <c r="A93" s="104" t="s">
        <v>107</v>
      </c>
      <c r="B93" s="114">
        <v>64</v>
      </c>
      <c r="C93" s="114">
        <f t="shared" si="43"/>
        <v>70</v>
      </c>
      <c r="D93" s="114">
        <v>0</v>
      </c>
      <c r="E93" s="114">
        <v>70</v>
      </c>
      <c r="F93" s="114"/>
      <c r="G93" s="114"/>
      <c r="H93" s="114">
        <f t="shared" si="31"/>
        <v>6</v>
      </c>
      <c r="I93" s="115">
        <f t="shared" si="32"/>
        <v>8.5714285714285712</v>
      </c>
    </row>
    <row r="94" spans="1:9" s="95" customFormat="1" ht="18" customHeight="1">
      <c r="A94" s="104" t="s">
        <v>108</v>
      </c>
      <c r="B94" s="114">
        <v>35</v>
      </c>
      <c r="C94" s="114">
        <f t="shared" si="43"/>
        <v>55</v>
      </c>
      <c r="D94" s="114">
        <v>0</v>
      </c>
      <c r="E94" s="114">
        <v>55</v>
      </c>
      <c r="F94" s="114"/>
      <c r="G94" s="114"/>
      <c r="H94" s="114">
        <f t="shared" si="31"/>
        <v>20</v>
      </c>
      <c r="I94" s="115">
        <f t="shared" si="32"/>
        <v>36.363636363636367</v>
      </c>
    </row>
    <row r="95" spans="1:9" s="95" customFormat="1" ht="18" customHeight="1">
      <c r="A95" s="104" t="s">
        <v>109</v>
      </c>
      <c r="B95" s="114">
        <v>77</v>
      </c>
      <c r="C95" s="114">
        <f t="shared" si="43"/>
        <v>82</v>
      </c>
      <c r="D95" s="114">
        <v>53</v>
      </c>
      <c r="E95" s="114">
        <v>29</v>
      </c>
      <c r="F95" s="114"/>
      <c r="G95" s="114"/>
      <c r="H95" s="114">
        <f t="shared" si="31"/>
        <v>5</v>
      </c>
      <c r="I95" s="115">
        <f t="shared" si="32"/>
        <v>6.0975609756097562</v>
      </c>
    </row>
    <row r="96" spans="1:9" s="98" customFormat="1" ht="18" customHeight="1">
      <c r="A96" s="103" t="s">
        <v>447</v>
      </c>
      <c r="B96" s="164">
        <f>SUM(B97)</f>
        <v>331</v>
      </c>
      <c r="C96" s="164">
        <f t="shared" ref="C96:G96" si="44">SUM(C97)</f>
        <v>344</v>
      </c>
      <c r="D96" s="164">
        <f t="shared" si="44"/>
        <v>0</v>
      </c>
      <c r="E96" s="164">
        <f t="shared" si="44"/>
        <v>0</v>
      </c>
      <c r="F96" s="164">
        <f t="shared" si="44"/>
        <v>0</v>
      </c>
      <c r="G96" s="164">
        <f t="shared" si="44"/>
        <v>344</v>
      </c>
      <c r="H96" s="164">
        <f t="shared" si="31"/>
        <v>13</v>
      </c>
      <c r="I96" s="165">
        <f t="shared" si="32"/>
        <v>3.7790697674418601</v>
      </c>
    </row>
    <row r="97" spans="1:9" s="95" customFormat="1" ht="18" customHeight="1">
      <c r="A97" s="104" t="s">
        <v>110</v>
      </c>
      <c r="B97" s="114">
        <v>331</v>
      </c>
      <c r="C97" s="114">
        <f t="shared" ref="C97:C101" si="45">SUM(D97:G97)</f>
        <v>344</v>
      </c>
      <c r="D97" s="114"/>
      <c r="E97" s="114"/>
      <c r="F97" s="114"/>
      <c r="G97" s="114">
        <v>344</v>
      </c>
      <c r="H97" s="114">
        <f t="shared" si="31"/>
        <v>13</v>
      </c>
      <c r="I97" s="115">
        <f t="shared" si="32"/>
        <v>3.7790697674418601</v>
      </c>
    </row>
    <row r="98" spans="1:9" s="97" customFormat="1" ht="18" customHeight="1">
      <c r="A98" s="102" t="s">
        <v>111</v>
      </c>
      <c r="B98" s="162">
        <f>SUM(B99,B102,B108,B110,B112,B114,B117)</f>
        <v>38684</v>
      </c>
      <c r="C98" s="162">
        <f t="shared" ref="C98:G98" si="46">SUM(C99,C102,C108,C110,C112,C114,C117)</f>
        <v>39321</v>
      </c>
      <c r="D98" s="162">
        <f t="shared" si="46"/>
        <v>30922</v>
      </c>
      <c r="E98" s="162">
        <f t="shared" si="46"/>
        <v>5699</v>
      </c>
      <c r="F98" s="162">
        <f t="shared" si="46"/>
        <v>0</v>
      </c>
      <c r="G98" s="162">
        <f t="shared" si="46"/>
        <v>2700</v>
      </c>
      <c r="H98" s="162">
        <f t="shared" si="31"/>
        <v>637</v>
      </c>
      <c r="I98" s="163">
        <f t="shared" si="32"/>
        <v>1.619999491365937</v>
      </c>
    </row>
    <row r="99" spans="1:9" s="98" customFormat="1" ht="18" customHeight="1">
      <c r="A99" s="103" t="s">
        <v>112</v>
      </c>
      <c r="B99" s="164">
        <f>SUM(B100:B101)</f>
        <v>1167</v>
      </c>
      <c r="C99" s="164">
        <f t="shared" ref="C99:G99" si="47">SUM(C100:C101)</f>
        <v>1088</v>
      </c>
      <c r="D99" s="164">
        <f t="shared" si="47"/>
        <v>970</v>
      </c>
      <c r="E99" s="164">
        <f t="shared" si="47"/>
        <v>118</v>
      </c>
      <c r="F99" s="164">
        <f t="shared" si="47"/>
        <v>0</v>
      </c>
      <c r="G99" s="164">
        <f t="shared" si="47"/>
        <v>0</v>
      </c>
      <c r="H99" s="164">
        <f t="shared" si="31"/>
        <v>-79</v>
      </c>
      <c r="I99" s="165">
        <f t="shared" si="32"/>
        <v>-7.2610294117647065</v>
      </c>
    </row>
    <row r="100" spans="1:9" s="95" customFormat="1" ht="18" customHeight="1">
      <c r="A100" s="104" t="s">
        <v>82</v>
      </c>
      <c r="B100" s="114">
        <v>264</v>
      </c>
      <c r="C100" s="114">
        <f t="shared" si="45"/>
        <v>164</v>
      </c>
      <c r="D100" s="114">
        <v>124</v>
      </c>
      <c r="E100" s="114">
        <v>40</v>
      </c>
      <c r="F100" s="114"/>
      <c r="G100" s="114"/>
      <c r="H100" s="114">
        <f t="shared" si="31"/>
        <v>-100</v>
      </c>
      <c r="I100" s="115">
        <f t="shared" si="32"/>
        <v>-60.975609756097562</v>
      </c>
    </row>
    <row r="101" spans="1:9" s="95" customFormat="1" ht="18" customHeight="1">
      <c r="A101" s="104" t="s">
        <v>113</v>
      </c>
      <c r="B101" s="114">
        <v>903</v>
      </c>
      <c r="C101" s="114">
        <f t="shared" si="45"/>
        <v>924</v>
      </c>
      <c r="D101" s="114">
        <v>846</v>
      </c>
      <c r="E101" s="114">
        <v>78</v>
      </c>
      <c r="F101" s="114"/>
      <c r="G101" s="114"/>
      <c r="H101" s="114">
        <f t="shared" si="31"/>
        <v>21</v>
      </c>
      <c r="I101" s="115">
        <f t="shared" si="32"/>
        <v>2.2727272727272729</v>
      </c>
    </row>
    <row r="102" spans="1:9" s="98" customFormat="1" ht="18" customHeight="1">
      <c r="A102" s="103" t="s">
        <v>114</v>
      </c>
      <c r="B102" s="164">
        <f>SUM(B103:B107)</f>
        <v>33632</v>
      </c>
      <c r="C102" s="164">
        <f t="shared" ref="C102:G102" si="48">SUM(C103:C107)</f>
        <v>33885</v>
      </c>
      <c r="D102" s="164">
        <f t="shared" si="48"/>
        <v>28787</v>
      </c>
      <c r="E102" s="164">
        <f t="shared" si="48"/>
        <v>5098</v>
      </c>
      <c r="F102" s="164">
        <f t="shared" si="48"/>
        <v>0</v>
      </c>
      <c r="G102" s="164">
        <f t="shared" si="48"/>
        <v>0</v>
      </c>
      <c r="H102" s="164">
        <f t="shared" si="31"/>
        <v>253</v>
      </c>
      <c r="I102" s="165">
        <f t="shared" si="32"/>
        <v>0.74664305740002945</v>
      </c>
    </row>
    <row r="103" spans="1:9" s="95" customFormat="1" ht="18" customHeight="1">
      <c r="A103" s="104" t="s">
        <v>115</v>
      </c>
      <c r="B103" s="114">
        <v>2669</v>
      </c>
      <c r="C103" s="114">
        <f t="shared" ref="C103:C107" si="49">SUM(D103:G103)</f>
        <v>2853</v>
      </c>
      <c r="D103" s="114">
        <v>2590</v>
      </c>
      <c r="E103" s="114">
        <v>263</v>
      </c>
      <c r="F103" s="114"/>
      <c r="G103" s="114"/>
      <c r="H103" s="114">
        <f t="shared" si="31"/>
        <v>184</v>
      </c>
      <c r="I103" s="115">
        <f t="shared" si="32"/>
        <v>6.449351559761654</v>
      </c>
    </row>
    <row r="104" spans="1:9" s="95" customFormat="1" ht="18" customHeight="1">
      <c r="A104" s="104" t="s">
        <v>116</v>
      </c>
      <c r="B104" s="114">
        <v>15824</v>
      </c>
      <c r="C104" s="114">
        <f t="shared" si="49"/>
        <v>16083</v>
      </c>
      <c r="D104" s="114">
        <v>13822</v>
      </c>
      <c r="E104" s="114">
        <v>2261</v>
      </c>
      <c r="F104" s="114"/>
      <c r="G104" s="114"/>
      <c r="H104" s="114">
        <f t="shared" si="31"/>
        <v>259</v>
      </c>
      <c r="I104" s="115">
        <f t="shared" si="32"/>
        <v>1.6103960703848785</v>
      </c>
    </row>
    <row r="105" spans="1:9" s="95" customFormat="1" ht="18" customHeight="1">
      <c r="A105" s="104" t="s">
        <v>117</v>
      </c>
      <c r="B105" s="114">
        <v>9887</v>
      </c>
      <c r="C105" s="114">
        <f t="shared" si="49"/>
        <v>9820</v>
      </c>
      <c r="D105" s="114">
        <v>9020</v>
      </c>
      <c r="E105" s="114">
        <v>800</v>
      </c>
      <c r="F105" s="114"/>
      <c r="G105" s="114"/>
      <c r="H105" s="114">
        <f t="shared" si="31"/>
        <v>-67</v>
      </c>
      <c r="I105" s="115">
        <f t="shared" si="32"/>
        <v>-0.68228105906313641</v>
      </c>
    </row>
    <row r="106" spans="1:9" s="95" customFormat="1" ht="18" customHeight="1">
      <c r="A106" s="104" t="s">
        <v>118</v>
      </c>
      <c r="B106" s="114">
        <v>3582</v>
      </c>
      <c r="C106" s="114">
        <f t="shared" si="49"/>
        <v>3759</v>
      </c>
      <c r="D106" s="114">
        <v>3245</v>
      </c>
      <c r="E106" s="114">
        <v>514</v>
      </c>
      <c r="F106" s="114"/>
      <c r="G106" s="114"/>
      <c r="H106" s="114">
        <f t="shared" si="31"/>
        <v>177</v>
      </c>
      <c r="I106" s="115">
        <f t="shared" si="32"/>
        <v>4.7086991221069434</v>
      </c>
    </row>
    <row r="107" spans="1:9" s="95" customFormat="1" ht="18" customHeight="1">
      <c r="A107" s="104" t="s">
        <v>119</v>
      </c>
      <c r="B107" s="114">
        <v>1670</v>
      </c>
      <c r="C107" s="114">
        <f t="shared" si="49"/>
        <v>1370</v>
      </c>
      <c r="D107" s="114">
        <v>110</v>
      </c>
      <c r="E107" s="114">
        <v>1260</v>
      </c>
      <c r="F107" s="114"/>
      <c r="G107" s="114"/>
      <c r="H107" s="114">
        <f t="shared" si="31"/>
        <v>-300</v>
      </c>
      <c r="I107" s="115">
        <f t="shared" si="32"/>
        <v>-21.897810218978105</v>
      </c>
    </row>
    <row r="108" spans="1:9" s="98" customFormat="1" ht="18" customHeight="1">
      <c r="A108" s="103" t="s">
        <v>120</v>
      </c>
      <c r="B108" s="164">
        <f t="shared" ref="B108:B112" si="50">SUM(B109)</f>
        <v>118</v>
      </c>
      <c r="C108" s="164">
        <f t="shared" ref="C108:G108" si="51">SUM(C109)</f>
        <v>252</v>
      </c>
      <c r="D108" s="164">
        <f t="shared" si="51"/>
        <v>2</v>
      </c>
      <c r="E108" s="164">
        <f t="shared" si="51"/>
        <v>250</v>
      </c>
      <c r="F108" s="164">
        <f t="shared" si="51"/>
        <v>0</v>
      </c>
      <c r="G108" s="164">
        <f t="shared" si="51"/>
        <v>0</v>
      </c>
      <c r="H108" s="164">
        <f t="shared" si="31"/>
        <v>134</v>
      </c>
      <c r="I108" s="165">
        <f t="shared" si="32"/>
        <v>53.174603174603178</v>
      </c>
    </row>
    <row r="109" spans="1:9" s="95" customFormat="1" ht="18" customHeight="1">
      <c r="A109" s="104" t="s">
        <v>121</v>
      </c>
      <c r="B109" s="114">
        <v>118</v>
      </c>
      <c r="C109" s="114">
        <f t="shared" ref="C109:C113" si="52">SUM(D109:G109)</f>
        <v>252</v>
      </c>
      <c r="D109" s="114">
        <v>2</v>
      </c>
      <c r="E109" s="114">
        <v>250</v>
      </c>
      <c r="F109" s="114"/>
      <c r="G109" s="114"/>
      <c r="H109" s="114">
        <f t="shared" si="31"/>
        <v>134</v>
      </c>
      <c r="I109" s="115">
        <f t="shared" si="32"/>
        <v>53.174603174603178</v>
      </c>
    </row>
    <row r="110" spans="1:9" s="98" customFormat="1" ht="18" customHeight="1">
      <c r="A110" s="103" t="s">
        <v>122</v>
      </c>
      <c r="B110" s="164">
        <f t="shared" si="50"/>
        <v>213</v>
      </c>
      <c r="C110" s="164">
        <f t="shared" ref="C110:G110" si="53">SUM(C111)</f>
        <v>201</v>
      </c>
      <c r="D110" s="164">
        <f t="shared" si="53"/>
        <v>190</v>
      </c>
      <c r="E110" s="164">
        <f t="shared" si="53"/>
        <v>11</v>
      </c>
      <c r="F110" s="164">
        <f t="shared" si="53"/>
        <v>0</v>
      </c>
      <c r="G110" s="164">
        <f t="shared" si="53"/>
        <v>0</v>
      </c>
      <c r="H110" s="164">
        <f t="shared" si="31"/>
        <v>-12</v>
      </c>
      <c r="I110" s="165">
        <f t="shared" si="32"/>
        <v>-5.9701492537313428</v>
      </c>
    </row>
    <row r="111" spans="1:9" s="95" customFormat="1" ht="18" customHeight="1">
      <c r="A111" s="104" t="s">
        <v>123</v>
      </c>
      <c r="B111" s="114">
        <v>213</v>
      </c>
      <c r="C111" s="114">
        <f t="shared" si="52"/>
        <v>201</v>
      </c>
      <c r="D111" s="114">
        <v>190</v>
      </c>
      <c r="E111" s="114">
        <v>11</v>
      </c>
      <c r="F111" s="114"/>
      <c r="G111" s="114"/>
      <c r="H111" s="114">
        <f t="shared" si="31"/>
        <v>-12</v>
      </c>
      <c r="I111" s="115">
        <f t="shared" si="32"/>
        <v>-5.9701492537313428</v>
      </c>
    </row>
    <row r="112" spans="1:9" s="98" customFormat="1" ht="18" customHeight="1">
      <c r="A112" s="103" t="s">
        <v>124</v>
      </c>
      <c r="B112" s="164">
        <f t="shared" si="50"/>
        <v>477</v>
      </c>
      <c r="C112" s="164">
        <f t="shared" ref="C112:G112" si="54">SUM(C113)</f>
        <v>505</v>
      </c>
      <c r="D112" s="164">
        <f t="shared" si="54"/>
        <v>424</v>
      </c>
      <c r="E112" s="164">
        <f t="shared" si="54"/>
        <v>81</v>
      </c>
      <c r="F112" s="164">
        <f t="shared" si="54"/>
        <v>0</v>
      </c>
      <c r="G112" s="164">
        <f t="shared" si="54"/>
        <v>0</v>
      </c>
      <c r="H112" s="164">
        <f t="shared" si="31"/>
        <v>28</v>
      </c>
      <c r="I112" s="165">
        <f t="shared" si="32"/>
        <v>5.544554455445545</v>
      </c>
    </row>
    <row r="113" spans="1:9" s="95" customFormat="1" ht="18" customHeight="1">
      <c r="A113" s="104" t="s">
        <v>125</v>
      </c>
      <c r="B113" s="114">
        <v>477</v>
      </c>
      <c r="C113" s="114">
        <f t="shared" si="52"/>
        <v>505</v>
      </c>
      <c r="D113" s="114">
        <v>424</v>
      </c>
      <c r="E113" s="114">
        <v>81</v>
      </c>
      <c r="F113" s="114"/>
      <c r="G113" s="114"/>
      <c r="H113" s="114">
        <f t="shared" si="31"/>
        <v>28</v>
      </c>
      <c r="I113" s="115">
        <f t="shared" si="32"/>
        <v>5.544554455445545</v>
      </c>
    </row>
    <row r="114" spans="1:9" s="98" customFormat="1" ht="18" customHeight="1">
      <c r="A114" s="103" t="s">
        <v>126</v>
      </c>
      <c r="B114" s="164">
        <f>SUM(B115:B116)</f>
        <v>617</v>
      </c>
      <c r="C114" s="164">
        <f t="shared" ref="C114:G114" si="55">SUM(C115:C116)</f>
        <v>690</v>
      </c>
      <c r="D114" s="164">
        <f t="shared" si="55"/>
        <v>549</v>
      </c>
      <c r="E114" s="164">
        <f t="shared" si="55"/>
        <v>141</v>
      </c>
      <c r="F114" s="164">
        <f t="shared" si="55"/>
        <v>0</v>
      </c>
      <c r="G114" s="164">
        <f t="shared" si="55"/>
        <v>0</v>
      </c>
      <c r="H114" s="164">
        <f t="shared" si="31"/>
        <v>73</v>
      </c>
      <c r="I114" s="165">
        <f t="shared" si="32"/>
        <v>10.579710144927535</v>
      </c>
    </row>
    <row r="115" spans="1:9" s="95" customFormat="1" ht="18" customHeight="1">
      <c r="A115" s="104" t="s">
        <v>127</v>
      </c>
      <c r="B115" s="114">
        <v>377</v>
      </c>
      <c r="C115" s="114">
        <f>SUM(D115:G115)</f>
        <v>374</v>
      </c>
      <c r="D115" s="114">
        <v>355</v>
      </c>
      <c r="E115" s="114">
        <v>19</v>
      </c>
      <c r="F115" s="114"/>
      <c r="G115" s="114"/>
      <c r="H115" s="114">
        <f t="shared" si="31"/>
        <v>-3</v>
      </c>
      <c r="I115" s="115">
        <f t="shared" si="32"/>
        <v>-0.80213903743315518</v>
      </c>
    </row>
    <row r="116" spans="1:9" s="95" customFormat="1" ht="18" customHeight="1">
      <c r="A116" s="104" t="s">
        <v>128</v>
      </c>
      <c r="B116" s="114">
        <v>240</v>
      </c>
      <c r="C116" s="114">
        <f>SUM(D116:G116)</f>
        <v>316</v>
      </c>
      <c r="D116" s="114">
        <v>194</v>
      </c>
      <c r="E116" s="114">
        <v>122</v>
      </c>
      <c r="F116" s="114"/>
      <c r="G116" s="114"/>
      <c r="H116" s="114">
        <f t="shared" si="31"/>
        <v>76</v>
      </c>
      <c r="I116" s="115">
        <f t="shared" si="32"/>
        <v>24.050632911392405</v>
      </c>
    </row>
    <row r="117" spans="1:9" s="98" customFormat="1" ht="18" customHeight="1">
      <c r="A117" s="103" t="s">
        <v>129</v>
      </c>
      <c r="B117" s="164">
        <f>SUM(B118)</f>
        <v>2460</v>
      </c>
      <c r="C117" s="164">
        <f t="shared" ref="C117:G117" si="56">SUM(C118)</f>
        <v>2700</v>
      </c>
      <c r="D117" s="164">
        <f t="shared" si="56"/>
        <v>0</v>
      </c>
      <c r="E117" s="164">
        <f t="shared" si="56"/>
        <v>0</v>
      </c>
      <c r="F117" s="164">
        <f t="shared" si="56"/>
        <v>0</v>
      </c>
      <c r="G117" s="164">
        <f t="shared" si="56"/>
        <v>2700</v>
      </c>
      <c r="H117" s="164">
        <f t="shared" si="31"/>
        <v>240</v>
      </c>
      <c r="I117" s="165">
        <f t="shared" si="32"/>
        <v>8.8888888888888893</v>
      </c>
    </row>
    <row r="118" spans="1:9" s="95" customFormat="1" ht="18" customHeight="1">
      <c r="A118" s="104" t="s">
        <v>130</v>
      </c>
      <c r="B118" s="114">
        <v>2460</v>
      </c>
      <c r="C118" s="114">
        <f t="shared" ref="C118:C122" si="57">SUM(D118:G118)</f>
        <v>2700</v>
      </c>
      <c r="D118" s="114"/>
      <c r="E118" s="114"/>
      <c r="F118" s="114"/>
      <c r="G118" s="114">
        <v>2700</v>
      </c>
      <c r="H118" s="114">
        <f t="shared" si="31"/>
        <v>240</v>
      </c>
      <c r="I118" s="115">
        <f t="shared" si="32"/>
        <v>8.8888888888888893</v>
      </c>
    </row>
    <row r="119" spans="1:9" s="97" customFormat="1" ht="18" customHeight="1">
      <c r="A119" s="102" t="s">
        <v>131</v>
      </c>
      <c r="B119" s="162">
        <f>SUM(B120,B123,B125,B128)</f>
        <v>2575</v>
      </c>
      <c r="C119" s="162">
        <f t="shared" ref="C119:G119" si="58">SUM(C120,C123,C125,C128)</f>
        <v>2621</v>
      </c>
      <c r="D119" s="162">
        <f t="shared" si="58"/>
        <v>687</v>
      </c>
      <c r="E119" s="162">
        <f t="shared" si="58"/>
        <v>86</v>
      </c>
      <c r="F119" s="162">
        <f t="shared" si="58"/>
        <v>0</v>
      </c>
      <c r="G119" s="162">
        <f t="shared" si="58"/>
        <v>1848</v>
      </c>
      <c r="H119" s="162">
        <f t="shared" si="31"/>
        <v>46</v>
      </c>
      <c r="I119" s="163">
        <f t="shared" si="32"/>
        <v>1.7550553223960319</v>
      </c>
    </row>
    <row r="120" spans="1:9" s="98" customFormat="1" ht="18" customHeight="1">
      <c r="A120" s="103" t="s">
        <v>132</v>
      </c>
      <c r="B120" s="164">
        <f>SUM(B121:B122)</f>
        <v>306</v>
      </c>
      <c r="C120" s="164">
        <f t="shared" ref="C120:G120" si="59">SUM(C121:C122)</f>
        <v>337</v>
      </c>
      <c r="D120" s="164">
        <f t="shared" si="59"/>
        <v>298</v>
      </c>
      <c r="E120" s="164">
        <f t="shared" si="59"/>
        <v>39</v>
      </c>
      <c r="F120" s="164">
        <f t="shared" si="59"/>
        <v>0</v>
      </c>
      <c r="G120" s="164">
        <f t="shared" si="59"/>
        <v>0</v>
      </c>
      <c r="H120" s="164">
        <f t="shared" si="31"/>
        <v>31</v>
      </c>
      <c r="I120" s="165">
        <f t="shared" si="32"/>
        <v>9.1988130563798212</v>
      </c>
    </row>
    <row r="121" spans="1:9" s="95" customFormat="1" ht="18" customHeight="1">
      <c r="A121" s="104" t="s">
        <v>82</v>
      </c>
      <c r="B121" s="114">
        <v>182</v>
      </c>
      <c r="C121" s="114">
        <f t="shared" si="57"/>
        <v>199</v>
      </c>
      <c r="D121" s="114">
        <v>160</v>
      </c>
      <c r="E121" s="114">
        <v>39</v>
      </c>
      <c r="F121" s="114"/>
      <c r="G121" s="114"/>
      <c r="H121" s="114">
        <f t="shared" si="31"/>
        <v>17</v>
      </c>
      <c r="I121" s="115">
        <f t="shared" si="32"/>
        <v>8.5427135678391952</v>
      </c>
    </row>
    <row r="122" spans="1:9" s="95" customFormat="1" ht="18" customHeight="1">
      <c r="A122" s="104" t="s">
        <v>133</v>
      </c>
      <c r="B122" s="114">
        <v>124</v>
      </c>
      <c r="C122" s="114">
        <f t="shared" si="57"/>
        <v>138</v>
      </c>
      <c r="D122" s="114">
        <v>138</v>
      </c>
      <c r="E122" s="114">
        <v>0</v>
      </c>
      <c r="F122" s="114"/>
      <c r="G122" s="114"/>
      <c r="H122" s="114">
        <f t="shared" si="31"/>
        <v>14</v>
      </c>
      <c r="I122" s="115">
        <f t="shared" si="32"/>
        <v>10.144927536231885</v>
      </c>
    </row>
    <row r="123" spans="1:9" s="98" customFormat="1" ht="18" customHeight="1">
      <c r="A123" s="103" t="s">
        <v>134</v>
      </c>
      <c r="B123" s="164">
        <f>SUM(B124)</f>
        <v>1720</v>
      </c>
      <c r="C123" s="164">
        <f t="shared" ref="C123:G123" si="60">SUM(C124)</f>
        <v>1720</v>
      </c>
      <c r="D123" s="164">
        <f t="shared" si="60"/>
        <v>0</v>
      </c>
      <c r="E123" s="164">
        <f t="shared" si="60"/>
        <v>0</v>
      </c>
      <c r="F123" s="164">
        <f t="shared" si="60"/>
        <v>0</v>
      </c>
      <c r="G123" s="164">
        <f t="shared" si="60"/>
        <v>1720</v>
      </c>
      <c r="H123" s="164">
        <f t="shared" si="31"/>
        <v>0</v>
      </c>
      <c r="I123" s="165">
        <f t="shared" si="32"/>
        <v>0</v>
      </c>
    </row>
    <row r="124" spans="1:9" s="95" customFormat="1" ht="18" customHeight="1">
      <c r="A124" s="104" t="s">
        <v>135</v>
      </c>
      <c r="B124" s="114">
        <v>1720</v>
      </c>
      <c r="C124" s="114">
        <f t="shared" ref="C124:C127" si="61">SUM(D124:G124)</f>
        <v>1720</v>
      </c>
      <c r="D124" s="114"/>
      <c r="E124" s="114"/>
      <c r="F124" s="114"/>
      <c r="G124" s="114">
        <v>1720</v>
      </c>
      <c r="H124" s="114">
        <f t="shared" si="31"/>
        <v>0</v>
      </c>
      <c r="I124" s="115">
        <f t="shared" si="32"/>
        <v>0</v>
      </c>
    </row>
    <row r="125" spans="1:9" s="98" customFormat="1" ht="18" customHeight="1">
      <c r="A125" s="103" t="s">
        <v>136</v>
      </c>
      <c r="B125" s="164">
        <f>SUM(B126:B127)</f>
        <v>237</v>
      </c>
      <c r="C125" s="164">
        <f t="shared" ref="C125:G125" si="62">SUM(C126:C127)</f>
        <v>254</v>
      </c>
      <c r="D125" s="164">
        <f t="shared" si="62"/>
        <v>115</v>
      </c>
      <c r="E125" s="164">
        <f t="shared" si="62"/>
        <v>11</v>
      </c>
      <c r="F125" s="164">
        <f t="shared" si="62"/>
        <v>0</v>
      </c>
      <c r="G125" s="164">
        <f t="shared" si="62"/>
        <v>128</v>
      </c>
      <c r="H125" s="164">
        <f t="shared" si="31"/>
        <v>17</v>
      </c>
      <c r="I125" s="165">
        <f t="shared" si="32"/>
        <v>6.6929133858267722</v>
      </c>
    </row>
    <row r="126" spans="1:9" s="95" customFormat="1" ht="18" customHeight="1">
      <c r="A126" s="104" t="s">
        <v>137</v>
      </c>
      <c r="B126" s="114">
        <v>115</v>
      </c>
      <c r="C126" s="114">
        <f t="shared" si="61"/>
        <v>126</v>
      </c>
      <c r="D126" s="114">
        <v>115</v>
      </c>
      <c r="E126" s="114">
        <v>11</v>
      </c>
      <c r="F126" s="114"/>
      <c r="G126" s="114"/>
      <c r="H126" s="114">
        <f t="shared" si="31"/>
        <v>11</v>
      </c>
      <c r="I126" s="115">
        <f t="shared" si="32"/>
        <v>8.7301587301587293</v>
      </c>
    </row>
    <row r="127" spans="1:9" s="95" customFormat="1" ht="18" customHeight="1">
      <c r="A127" s="104" t="s">
        <v>138</v>
      </c>
      <c r="B127" s="114">
        <v>122</v>
      </c>
      <c r="C127" s="114">
        <f t="shared" si="61"/>
        <v>128</v>
      </c>
      <c r="D127" s="114"/>
      <c r="E127" s="114"/>
      <c r="F127" s="114"/>
      <c r="G127" s="114">
        <v>128</v>
      </c>
      <c r="H127" s="114">
        <f t="shared" ref="H127:H187" si="63">C127-B127</f>
        <v>6</v>
      </c>
      <c r="I127" s="115">
        <f t="shared" ref="I127:I187" si="64">H127/C127*100</f>
        <v>4.6875</v>
      </c>
    </row>
    <row r="128" spans="1:9" s="98" customFormat="1" ht="18" customHeight="1">
      <c r="A128" s="103" t="s">
        <v>139</v>
      </c>
      <c r="B128" s="164">
        <f>SUM(B129)</f>
        <v>312</v>
      </c>
      <c r="C128" s="164">
        <f t="shared" ref="C128:G128" si="65">SUM(C129)</f>
        <v>310</v>
      </c>
      <c r="D128" s="164">
        <f t="shared" si="65"/>
        <v>274</v>
      </c>
      <c r="E128" s="164">
        <f t="shared" si="65"/>
        <v>36</v>
      </c>
      <c r="F128" s="164">
        <f t="shared" si="65"/>
        <v>0</v>
      </c>
      <c r="G128" s="164">
        <f t="shared" si="65"/>
        <v>0</v>
      </c>
      <c r="H128" s="164">
        <f t="shared" si="63"/>
        <v>-2</v>
      </c>
      <c r="I128" s="165">
        <f t="shared" si="64"/>
        <v>-0.64516129032258063</v>
      </c>
    </row>
    <row r="129" spans="1:9" s="95" customFormat="1" ht="18" customHeight="1">
      <c r="A129" s="104" t="s">
        <v>140</v>
      </c>
      <c r="B129" s="114">
        <v>312</v>
      </c>
      <c r="C129" s="114">
        <f>SUM(D129:G129)</f>
        <v>310</v>
      </c>
      <c r="D129" s="114">
        <v>274</v>
      </c>
      <c r="E129" s="114">
        <v>36</v>
      </c>
      <c r="F129" s="114"/>
      <c r="G129" s="114"/>
      <c r="H129" s="114">
        <f t="shared" si="63"/>
        <v>-2</v>
      </c>
      <c r="I129" s="115">
        <f t="shared" si="64"/>
        <v>-0.64516129032258063</v>
      </c>
    </row>
    <row r="130" spans="1:9" s="97" customFormat="1" ht="18" customHeight="1">
      <c r="A130" s="102" t="s">
        <v>141</v>
      </c>
      <c r="B130" s="162">
        <f t="shared" ref="B130:G130" si="66">SUM(B131,B138,B141,B143)</f>
        <v>1116</v>
      </c>
      <c r="C130" s="162">
        <f t="shared" si="66"/>
        <v>1242</v>
      </c>
      <c r="D130" s="162">
        <f t="shared" si="66"/>
        <v>772</v>
      </c>
      <c r="E130" s="162">
        <f t="shared" si="66"/>
        <v>420</v>
      </c>
      <c r="F130" s="162">
        <f t="shared" si="66"/>
        <v>0</v>
      </c>
      <c r="G130" s="162">
        <f t="shared" si="66"/>
        <v>50</v>
      </c>
      <c r="H130" s="162">
        <f t="shared" si="63"/>
        <v>126</v>
      </c>
      <c r="I130" s="163">
        <f t="shared" si="64"/>
        <v>10.144927536231885</v>
      </c>
    </row>
    <row r="131" spans="1:9" s="98" customFormat="1" ht="18" customHeight="1">
      <c r="A131" s="103" t="s">
        <v>142</v>
      </c>
      <c r="B131" s="164">
        <f t="shared" ref="B131:G131" si="67">SUM(B132:B137)</f>
        <v>738</v>
      </c>
      <c r="C131" s="164">
        <f t="shared" si="67"/>
        <v>822</v>
      </c>
      <c r="D131" s="164">
        <f t="shared" si="67"/>
        <v>561</v>
      </c>
      <c r="E131" s="164">
        <f t="shared" si="67"/>
        <v>211</v>
      </c>
      <c r="F131" s="164">
        <f t="shared" si="67"/>
        <v>0</v>
      </c>
      <c r="G131" s="164">
        <f t="shared" si="67"/>
        <v>50</v>
      </c>
      <c r="H131" s="164">
        <f t="shared" si="63"/>
        <v>84</v>
      </c>
      <c r="I131" s="165">
        <f t="shared" si="64"/>
        <v>10.218978102189782</v>
      </c>
    </row>
    <row r="132" spans="1:9" s="95" customFormat="1" ht="18" customHeight="1">
      <c r="A132" s="109" t="s">
        <v>82</v>
      </c>
      <c r="B132" s="114">
        <v>175</v>
      </c>
      <c r="C132" s="114">
        <f>SUM(D132:G132)</f>
        <v>173</v>
      </c>
      <c r="D132" s="114">
        <v>138</v>
      </c>
      <c r="E132" s="114">
        <v>35</v>
      </c>
      <c r="F132" s="114"/>
      <c r="G132" s="114"/>
      <c r="H132" s="114">
        <f t="shared" si="63"/>
        <v>-2</v>
      </c>
      <c r="I132" s="115">
        <f t="shared" si="64"/>
        <v>-1.1560693641618496</v>
      </c>
    </row>
    <row r="133" spans="1:9" s="95" customFormat="1" ht="18" customHeight="1">
      <c r="A133" s="109" t="s">
        <v>83</v>
      </c>
      <c r="B133" s="114">
        <v>101</v>
      </c>
      <c r="C133" s="114">
        <f t="shared" ref="C133:C140" si="68">SUM(D133:G133)</f>
        <v>143</v>
      </c>
      <c r="D133" s="114">
        <v>43</v>
      </c>
      <c r="E133" s="114">
        <v>50</v>
      </c>
      <c r="F133" s="114"/>
      <c r="G133" s="114">
        <v>50</v>
      </c>
      <c r="H133" s="114">
        <f t="shared" si="63"/>
        <v>42</v>
      </c>
      <c r="I133" s="115">
        <f t="shared" si="64"/>
        <v>29.37062937062937</v>
      </c>
    </row>
    <row r="134" spans="1:9" s="95" customFormat="1" ht="18" customHeight="1">
      <c r="A134" s="109" t="s">
        <v>143</v>
      </c>
      <c r="B134" s="114">
        <v>145</v>
      </c>
      <c r="C134" s="114">
        <f t="shared" si="68"/>
        <v>148</v>
      </c>
      <c r="D134" s="114">
        <v>65</v>
      </c>
      <c r="E134" s="114">
        <f>188-105</f>
        <v>83</v>
      </c>
      <c r="F134" s="114"/>
      <c r="G134" s="114"/>
      <c r="H134" s="114">
        <f t="shared" si="63"/>
        <v>3</v>
      </c>
      <c r="I134" s="115">
        <f t="shared" si="64"/>
        <v>2.0270270270270272</v>
      </c>
    </row>
    <row r="135" spans="1:9" s="95" customFormat="1" ht="18" customHeight="1">
      <c r="A135" s="109" t="s">
        <v>144</v>
      </c>
      <c r="B135" s="114"/>
      <c r="C135" s="114">
        <f t="shared" si="68"/>
        <v>10</v>
      </c>
      <c r="D135" s="114"/>
      <c r="E135" s="114">
        <v>10</v>
      </c>
      <c r="F135" s="114"/>
      <c r="G135" s="114"/>
      <c r="H135" s="114">
        <f t="shared" si="63"/>
        <v>10</v>
      </c>
      <c r="I135" s="115">
        <f t="shared" si="64"/>
        <v>100</v>
      </c>
    </row>
    <row r="136" spans="1:9" s="95" customFormat="1" ht="18" customHeight="1">
      <c r="A136" s="109" t="s">
        <v>145</v>
      </c>
      <c r="B136" s="114">
        <v>142</v>
      </c>
      <c r="C136" s="114">
        <f t="shared" si="68"/>
        <v>146</v>
      </c>
      <c r="D136" s="114">
        <v>113</v>
      </c>
      <c r="E136" s="114">
        <f>133-100</f>
        <v>33</v>
      </c>
      <c r="F136" s="114"/>
      <c r="G136" s="114"/>
      <c r="H136" s="114">
        <f t="shared" si="63"/>
        <v>4</v>
      </c>
      <c r="I136" s="115">
        <f t="shared" si="64"/>
        <v>2.7397260273972601</v>
      </c>
    </row>
    <row r="137" spans="1:9" s="95" customFormat="1" ht="18" customHeight="1">
      <c r="A137" s="109" t="s">
        <v>146</v>
      </c>
      <c r="B137" s="114">
        <v>175</v>
      </c>
      <c r="C137" s="114">
        <f t="shared" si="68"/>
        <v>202</v>
      </c>
      <c r="D137" s="114">
        <v>202</v>
      </c>
      <c r="E137" s="114"/>
      <c r="F137" s="114"/>
      <c r="G137" s="114"/>
      <c r="H137" s="114">
        <f t="shared" si="63"/>
        <v>27</v>
      </c>
      <c r="I137" s="115">
        <f t="shared" si="64"/>
        <v>13.366336633663368</v>
      </c>
    </row>
    <row r="138" spans="1:9" s="98" customFormat="1" ht="18" customHeight="1">
      <c r="A138" s="103" t="s">
        <v>597</v>
      </c>
      <c r="B138" s="164">
        <f>SUM(B139:B140)</f>
        <v>60</v>
      </c>
      <c r="C138" s="164">
        <f t="shared" ref="C138:G138" si="69">SUM(C139:C140)</f>
        <v>85</v>
      </c>
      <c r="D138" s="164">
        <f t="shared" si="69"/>
        <v>0</v>
      </c>
      <c r="E138" s="164">
        <f t="shared" si="69"/>
        <v>85</v>
      </c>
      <c r="F138" s="164">
        <f t="shared" si="69"/>
        <v>0</v>
      </c>
      <c r="G138" s="164">
        <f t="shared" si="69"/>
        <v>0</v>
      </c>
      <c r="H138" s="164">
        <f t="shared" si="63"/>
        <v>25</v>
      </c>
      <c r="I138" s="165">
        <f t="shared" si="64"/>
        <v>29.411764705882355</v>
      </c>
    </row>
    <row r="139" spans="1:9" s="95" customFormat="1" ht="18" customHeight="1">
      <c r="A139" s="109" t="s">
        <v>147</v>
      </c>
      <c r="B139" s="114"/>
      <c r="C139" s="114">
        <f t="shared" si="68"/>
        <v>15</v>
      </c>
      <c r="D139" s="114">
        <v>0</v>
      </c>
      <c r="E139" s="114">
        <v>15</v>
      </c>
      <c r="F139" s="114"/>
      <c r="G139" s="114"/>
      <c r="H139" s="114">
        <f t="shared" si="63"/>
        <v>15</v>
      </c>
      <c r="I139" s="115">
        <f t="shared" si="64"/>
        <v>100</v>
      </c>
    </row>
    <row r="140" spans="1:9" s="95" customFormat="1" ht="18" customHeight="1">
      <c r="A140" s="109" t="s">
        <v>148</v>
      </c>
      <c r="B140" s="114">
        <v>60</v>
      </c>
      <c r="C140" s="114">
        <f t="shared" si="68"/>
        <v>70</v>
      </c>
      <c r="D140" s="114">
        <v>0</v>
      </c>
      <c r="E140" s="114">
        <v>70</v>
      </c>
      <c r="F140" s="114"/>
      <c r="G140" s="114"/>
      <c r="H140" s="114">
        <f t="shared" si="63"/>
        <v>10</v>
      </c>
      <c r="I140" s="115">
        <f t="shared" si="64"/>
        <v>14.285714285714285</v>
      </c>
    </row>
    <row r="141" spans="1:9" s="98" customFormat="1" ht="18" customHeight="1">
      <c r="A141" s="103" t="s">
        <v>598</v>
      </c>
      <c r="B141" s="164">
        <f>SUM(B142)</f>
        <v>122</v>
      </c>
      <c r="C141" s="164">
        <f t="shared" ref="C141:G141" si="70">SUM(C142)</f>
        <v>117</v>
      </c>
      <c r="D141" s="164">
        <f t="shared" si="70"/>
        <v>60</v>
      </c>
      <c r="E141" s="164">
        <f t="shared" si="70"/>
        <v>57</v>
      </c>
      <c r="F141" s="164">
        <f t="shared" si="70"/>
        <v>0</v>
      </c>
      <c r="G141" s="164">
        <f t="shared" si="70"/>
        <v>0</v>
      </c>
      <c r="H141" s="164">
        <f t="shared" si="63"/>
        <v>-5</v>
      </c>
      <c r="I141" s="165">
        <f t="shared" si="64"/>
        <v>-4.2735042735042734</v>
      </c>
    </row>
    <row r="142" spans="1:9" s="95" customFormat="1" ht="18" customHeight="1">
      <c r="A142" s="104" t="s">
        <v>149</v>
      </c>
      <c r="B142" s="114">
        <v>122</v>
      </c>
      <c r="C142" s="114">
        <f>SUM(D142:G142)</f>
        <v>117</v>
      </c>
      <c r="D142" s="114">
        <v>60</v>
      </c>
      <c r="E142" s="114">
        <v>57</v>
      </c>
      <c r="F142" s="114"/>
      <c r="G142" s="114"/>
      <c r="H142" s="114">
        <f t="shared" si="63"/>
        <v>-5</v>
      </c>
      <c r="I142" s="115">
        <f t="shared" si="64"/>
        <v>-4.2735042735042734</v>
      </c>
    </row>
    <row r="143" spans="1:9" s="98" customFormat="1" ht="18" customHeight="1">
      <c r="A143" s="103" t="s">
        <v>599</v>
      </c>
      <c r="B143" s="164">
        <f>SUM(B144)</f>
        <v>196</v>
      </c>
      <c r="C143" s="164">
        <f t="shared" ref="C143:G143" si="71">SUM(C144)</f>
        <v>218</v>
      </c>
      <c r="D143" s="164">
        <f t="shared" si="71"/>
        <v>151</v>
      </c>
      <c r="E143" s="164">
        <f t="shared" si="71"/>
        <v>67</v>
      </c>
      <c r="F143" s="164">
        <f t="shared" si="71"/>
        <v>0</v>
      </c>
      <c r="G143" s="164">
        <f t="shared" si="71"/>
        <v>0</v>
      </c>
      <c r="H143" s="164">
        <f t="shared" si="63"/>
        <v>22</v>
      </c>
      <c r="I143" s="165">
        <f t="shared" si="64"/>
        <v>10.091743119266056</v>
      </c>
    </row>
    <row r="144" spans="1:9" s="95" customFormat="1" ht="18" customHeight="1">
      <c r="A144" s="104" t="s">
        <v>150</v>
      </c>
      <c r="B144" s="114">
        <v>196</v>
      </c>
      <c r="C144" s="114">
        <f>SUM(D144:G144)</f>
        <v>218</v>
      </c>
      <c r="D144" s="114">
        <v>151</v>
      </c>
      <c r="E144" s="114">
        <v>67</v>
      </c>
      <c r="F144" s="114"/>
      <c r="G144" s="114"/>
      <c r="H144" s="114">
        <f t="shared" si="63"/>
        <v>22</v>
      </c>
      <c r="I144" s="115">
        <f t="shared" si="64"/>
        <v>10.091743119266056</v>
      </c>
    </row>
    <row r="145" spans="1:9" s="97" customFormat="1" ht="18" customHeight="1">
      <c r="A145" s="102" t="s">
        <v>151</v>
      </c>
      <c r="B145" s="162">
        <f>SUM(B146,B153,B158,B166,B168,B173,B176,B180,B185,B188,B190,B192,B195,B197,B200)</f>
        <v>26491</v>
      </c>
      <c r="C145" s="162">
        <f t="shared" ref="C145:G145" si="72">SUM(C146,C153,C158,C166,C168,C173,C176,C180,C185,C188,C190,C192,C195,C197,C200)</f>
        <v>33238</v>
      </c>
      <c r="D145" s="162">
        <f t="shared" si="72"/>
        <v>17258</v>
      </c>
      <c r="E145" s="162">
        <f t="shared" si="72"/>
        <v>1561</v>
      </c>
      <c r="F145" s="162">
        <f t="shared" si="72"/>
        <v>0</v>
      </c>
      <c r="G145" s="162">
        <f t="shared" si="72"/>
        <v>14419</v>
      </c>
      <c r="H145" s="162">
        <f t="shared" si="63"/>
        <v>6747</v>
      </c>
      <c r="I145" s="163">
        <f t="shared" si="64"/>
        <v>20.299055298152716</v>
      </c>
    </row>
    <row r="146" spans="1:9" s="98" customFormat="1" ht="18" customHeight="1">
      <c r="A146" s="103" t="s">
        <v>152</v>
      </c>
      <c r="B146" s="164">
        <f>SUM(B147:B152)</f>
        <v>982</v>
      </c>
      <c r="C146" s="164">
        <f t="shared" ref="C146:G146" si="73">SUM(C147:C152)</f>
        <v>1118</v>
      </c>
      <c r="D146" s="164">
        <f t="shared" si="73"/>
        <v>874</v>
      </c>
      <c r="E146" s="164">
        <f t="shared" si="73"/>
        <v>244</v>
      </c>
      <c r="F146" s="164">
        <f t="shared" si="73"/>
        <v>0</v>
      </c>
      <c r="G146" s="164">
        <f t="shared" si="73"/>
        <v>0</v>
      </c>
      <c r="H146" s="164">
        <f t="shared" si="63"/>
        <v>136</v>
      </c>
      <c r="I146" s="165">
        <f t="shared" si="64"/>
        <v>12.164579606440071</v>
      </c>
    </row>
    <row r="147" spans="1:9" s="95" customFormat="1" ht="18" customHeight="1">
      <c r="A147" s="104" t="s">
        <v>82</v>
      </c>
      <c r="B147" s="114">
        <v>317</v>
      </c>
      <c r="C147" s="114">
        <f t="shared" ref="C147:C152" si="74">SUM(D147:G147)</f>
        <v>307</v>
      </c>
      <c r="D147" s="114">
        <v>279</v>
      </c>
      <c r="E147" s="114">
        <v>28</v>
      </c>
      <c r="F147" s="114"/>
      <c r="G147" s="114"/>
      <c r="H147" s="114">
        <f t="shared" si="63"/>
        <v>-10</v>
      </c>
      <c r="I147" s="115">
        <f t="shared" si="64"/>
        <v>-3.2573289902280131</v>
      </c>
    </row>
    <row r="148" spans="1:9" s="95" customFormat="1" ht="18" customHeight="1">
      <c r="A148" s="104" t="s">
        <v>83</v>
      </c>
      <c r="B148" s="114">
        <v>25</v>
      </c>
      <c r="C148" s="114">
        <f t="shared" si="74"/>
        <v>23</v>
      </c>
      <c r="D148" s="114">
        <v>0</v>
      </c>
      <c r="E148" s="114">
        <v>23</v>
      </c>
      <c r="F148" s="114"/>
      <c r="G148" s="114"/>
      <c r="H148" s="114">
        <f t="shared" si="63"/>
        <v>-2</v>
      </c>
      <c r="I148" s="115">
        <f t="shared" si="64"/>
        <v>-8.695652173913043</v>
      </c>
    </row>
    <row r="149" spans="1:9" s="95" customFormat="1" ht="18" customHeight="1">
      <c r="A149" s="104" t="s">
        <v>153</v>
      </c>
      <c r="B149" s="114">
        <v>120</v>
      </c>
      <c r="C149" s="114">
        <f t="shared" si="74"/>
        <v>121</v>
      </c>
      <c r="D149" s="114">
        <v>108</v>
      </c>
      <c r="E149" s="114">
        <v>13</v>
      </c>
      <c r="F149" s="114"/>
      <c r="G149" s="114"/>
      <c r="H149" s="114">
        <f t="shared" si="63"/>
        <v>1</v>
      </c>
      <c r="I149" s="115">
        <f t="shared" si="64"/>
        <v>0.82644628099173556</v>
      </c>
    </row>
    <row r="150" spans="1:9" s="95" customFormat="1" ht="18" customHeight="1">
      <c r="A150" s="104" t="s">
        <v>154</v>
      </c>
      <c r="B150" s="114">
        <v>306</v>
      </c>
      <c r="C150" s="114">
        <f t="shared" si="74"/>
        <v>327</v>
      </c>
      <c r="D150" s="114">
        <v>255</v>
      </c>
      <c r="E150" s="114">
        <v>72</v>
      </c>
      <c r="F150" s="114"/>
      <c r="G150" s="114"/>
      <c r="H150" s="114">
        <f t="shared" si="63"/>
        <v>21</v>
      </c>
      <c r="I150" s="115">
        <f t="shared" si="64"/>
        <v>6.4220183486238538</v>
      </c>
    </row>
    <row r="151" spans="1:9" s="95" customFormat="1" ht="18" customHeight="1">
      <c r="A151" s="104" t="s">
        <v>155</v>
      </c>
      <c r="B151" s="114">
        <v>189</v>
      </c>
      <c r="C151" s="114">
        <f t="shared" si="74"/>
        <v>309</v>
      </c>
      <c r="D151" s="114">
        <v>205</v>
      </c>
      <c r="E151" s="114">
        <v>104</v>
      </c>
      <c r="F151" s="114"/>
      <c r="G151" s="114"/>
      <c r="H151" s="114">
        <f t="shared" si="63"/>
        <v>120</v>
      </c>
      <c r="I151" s="115">
        <f t="shared" si="64"/>
        <v>38.834951456310677</v>
      </c>
    </row>
    <row r="152" spans="1:9" s="95" customFormat="1" ht="18" customHeight="1">
      <c r="A152" s="104" t="s">
        <v>156</v>
      </c>
      <c r="B152" s="114">
        <v>25</v>
      </c>
      <c r="C152" s="114">
        <f t="shared" si="74"/>
        <v>31</v>
      </c>
      <c r="D152" s="114">
        <v>27</v>
      </c>
      <c r="E152" s="114">
        <v>4</v>
      </c>
      <c r="F152" s="114"/>
      <c r="G152" s="114"/>
      <c r="H152" s="114">
        <f t="shared" si="63"/>
        <v>6</v>
      </c>
      <c r="I152" s="115">
        <f t="shared" si="64"/>
        <v>19.35483870967742</v>
      </c>
    </row>
    <row r="153" spans="1:9" s="98" customFormat="1" ht="18" customHeight="1">
      <c r="A153" s="103" t="s">
        <v>157</v>
      </c>
      <c r="B153" s="164">
        <f>SUM(B154:B157)</f>
        <v>2183</v>
      </c>
      <c r="C153" s="164">
        <f t="shared" ref="C153:G153" si="75">SUM(C154:C157)</f>
        <v>2593</v>
      </c>
      <c r="D153" s="164">
        <f t="shared" si="75"/>
        <v>2221</v>
      </c>
      <c r="E153" s="164">
        <f t="shared" si="75"/>
        <v>372</v>
      </c>
      <c r="F153" s="164">
        <f t="shared" si="75"/>
        <v>0</v>
      </c>
      <c r="G153" s="164">
        <f t="shared" si="75"/>
        <v>0</v>
      </c>
      <c r="H153" s="164">
        <f t="shared" si="63"/>
        <v>410</v>
      </c>
      <c r="I153" s="165">
        <f t="shared" si="64"/>
        <v>15.811801002699577</v>
      </c>
    </row>
    <row r="154" spans="1:9" s="95" customFormat="1" ht="18" customHeight="1">
      <c r="A154" s="104" t="s">
        <v>82</v>
      </c>
      <c r="B154" s="114">
        <v>229</v>
      </c>
      <c r="C154" s="114">
        <f t="shared" ref="C154:C157" si="76">SUM(D154:G154)</f>
        <v>315</v>
      </c>
      <c r="D154" s="114">
        <v>266</v>
      </c>
      <c r="E154" s="114">
        <v>49</v>
      </c>
      <c r="F154" s="114"/>
      <c r="G154" s="114"/>
      <c r="H154" s="114">
        <f t="shared" si="63"/>
        <v>86</v>
      </c>
      <c r="I154" s="115">
        <f t="shared" si="64"/>
        <v>27.301587301587301</v>
      </c>
    </row>
    <row r="155" spans="1:9" s="95" customFormat="1" ht="18" customHeight="1">
      <c r="A155" s="104" t="s">
        <v>83</v>
      </c>
      <c r="B155" s="114">
        <v>99</v>
      </c>
      <c r="C155" s="114">
        <f t="shared" si="76"/>
        <v>163</v>
      </c>
      <c r="D155" s="114">
        <v>80</v>
      </c>
      <c r="E155" s="114">
        <v>83</v>
      </c>
      <c r="F155" s="114"/>
      <c r="G155" s="114"/>
      <c r="H155" s="114">
        <f t="shared" si="63"/>
        <v>64</v>
      </c>
      <c r="I155" s="115">
        <f t="shared" si="64"/>
        <v>39.263803680981596</v>
      </c>
    </row>
    <row r="156" spans="1:9" s="95" customFormat="1" ht="18" customHeight="1">
      <c r="A156" s="104" t="s">
        <v>158</v>
      </c>
      <c r="B156" s="114">
        <v>115</v>
      </c>
      <c r="C156" s="114">
        <f t="shared" si="76"/>
        <v>114</v>
      </c>
      <c r="D156" s="114">
        <v>114</v>
      </c>
      <c r="E156" s="114"/>
      <c r="F156" s="114"/>
      <c r="G156" s="114"/>
      <c r="H156" s="114">
        <f t="shared" si="63"/>
        <v>-1</v>
      </c>
      <c r="I156" s="115">
        <f t="shared" si="64"/>
        <v>-0.8771929824561403</v>
      </c>
    </row>
    <row r="157" spans="1:9" s="95" customFormat="1" ht="18" customHeight="1">
      <c r="A157" s="104" t="s">
        <v>159</v>
      </c>
      <c r="B157" s="114">
        <v>1740</v>
      </c>
      <c r="C157" s="114">
        <f t="shared" si="76"/>
        <v>2001</v>
      </c>
      <c r="D157" s="114">
        <v>1761</v>
      </c>
      <c r="E157" s="114">
        <v>240</v>
      </c>
      <c r="F157" s="114"/>
      <c r="G157" s="114"/>
      <c r="H157" s="114">
        <f t="shared" si="63"/>
        <v>261</v>
      </c>
      <c r="I157" s="115">
        <f t="shared" si="64"/>
        <v>13.043478260869565</v>
      </c>
    </row>
    <row r="158" spans="1:9" s="98" customFormat="1" ht="18" customHeight="1">
      <c r="A158" s="103" t="s">
        <v>160</v>
      </c>
      <c r="B158" s="164">
        <f>SUM(B159:B165)</f>
        <v>18595</v>
      </c>
      <c r="C158" s="164">
        <f t="shared" ref="C158:G158" si="77">SUM(C159:C165)</f>
        <v>20330</v>
      </c>
      <c r="D158" s="164">
        <f t="shared" si="77"/>
        <v>10851</v>
      </c>
      <c r="E158" s="164">
        <f t="shared" si="77"/>
        <v>179</v>
      </c>
      <c r="F158" s="164">
        <f t="shared" si="77"/>
        <v>0</v>
      </c>
      <c r="G158" s="164">
        <f t="shared" si="77"/>
        <v>9300</v>
      </c>
      <c r="H158" s="164">
        <f t="shared" si="63"/>
        <v>1735</v>
      </c>
      <c r="I158" s="165">
        <f t="shared" si="64"/>
        <v>8.5341859321200193</v>
      </c>
    </row>
    <row r="159" spans="1:9" s="95" customFormat="1" ht="18" customHeight="1">
      <c r="A159" s="104" t="s">
        <v>161</v>
      </c>
      <c r="B159" s="114">
        <v>1044</v>
      </c>
      <c r="C159" s="114">
        <f t="shared" ref="C159:C167" si="78">SUM(D159:G159)</f>
        <v>1000</v>
      </c>
      <c r="D159" s="114">
        <v>1000</v>
      </c>
      <c r="E159" s="114"/>
      <c r="F159" s="114"/>
      <c r="G159" s="114"/>
      <c r="H159" s="114">
        <f t="shared" si="63"/>
        <v>-44</v>
      </c>
      <c r="I159" s="115">
        <f t="shared" si="64"/>
        <v>-4.3999999999999995</v>
      </c>
    </row>
    <row r="160" spans="1:9" s="95" customFormat="1" ht="18" customHeight="1">
      <c r="A160" s="104" t="s">
        <v>162</v>
      </c>
      <c r="B160" s="114">
        <v>2357</v>
      </c>
      <c r="C160" s="114">
        <f t="shared" si="78"/>
        <v>2300</v>
      </c>
      <c r="D160" s="114">
        <v>2300</v>
      </c>
      <c r="E160" s="114"/>
      <c r="F160" s="114"/>
      <c r="G160" s="114"/>
      <c r="H160" s="114">
        <f t="shared" si="63"/>
        <v>-57</v>
      </c>
      <c r="I160" s="115">
        <f t="shared" si="64"/>
        <v>-2.4782608695652173</v>
      </c>
    </row>
    <row r="161" spans="1:9" s="95" customFormat="1" ht="18" customHeight="1">
      <c r="A161" s="104" t="s">
        <v>163</v>
      </c>
      <c r="B161" s="114">
        <v>426</v>
      </c>
      <c r="C161" s="114">
        <f t="shared" si="78"/>
        <v>414</v>
      </c>
      <c r="D161" s="114">
        <v>235</v>
      </c>
      <c r="E161" s="114">
        <v>179</v>
      </c>
      <c r="F161" s="114"/>
      <c r="G161" s="114"/>
      <c r="H161" s="114">
        <f t="shared" si="63"/>
        <v>-12</v>
      </c>
      <c r="I161" s="115">
        <f t="shared" si="64"/>
        <v>-2.8985507246376812</v>
      </c>
    </row>
    <row r="162" spans="1:9" s="95" customFormat="1" ht="18" customHeight="1">
      <c r="A162" s="104" t="s">
        <v>164</v>
      </c>
      <c r="B162" s="114">
        <v>5261</v>
      </c>
      <c r="C162" s="114">
        <f t="shared" si="78"/>
        <v>5314</v>
      </c>
      <c r="D162" s="114">
        <v>5314</v>
      </c>
      <c r="E162" s="114"/>
      <c r="F162" s="114"/>
      <c r="G162" s="114"/>
      <c r="H162" s="114">
        <f t="shared" si="63"/>
        <v>53</v>
      </c>
      <c r="I162" s="115">
        <f t="shared" si="64"/>
        <v>0.99736544975536323</v>
      </c>
    </row>
    <row r="163" spans="1:9" s="95" customFormat="1" ht="18" customHeight="1">
      <c r="A163" s="104" t="s">
        <v>165</v>
      </c>
      <c r="B163" s="114">
        <v>4</v>
      </c>
      <c r="C163" s="114">
        <f t="shared" si="78"/>
        <v>200</v>
      </c>
      <c r="D163" s="114">
        <v>200</v>
      </c>
      <c r="E163" s="114"/>
      <c r="F163" s="114"/>
      <c r="G163" s="114"/>
      <c r="H163" s="114">
        <f t="shared" si="63"/>
        <v>196</v>
      </c>
      <c r="I163" s="115">
        <f t="shared" si="64"/>
        <v>98</v>
      </c>
    </row>
    <row r="164" spans="1:9" s="95" customFormat="1" ht="18" customHeight="1">
      <c r="A164" s="104" t="s">
        <v>166</v>
      </c>
      <c r="B164" s="114">
        <v>8000</v>
      </c>
      <c r="C164" s="114">
        <f t="shared" si="78"/>
        <v>9300</v>
      </c>
      <c r="D164" s="114"/>
      <c r="E164" s="114"/>
      <c r="F164" s="114"/>
      <c r="G164" s="114">
        <v>9300</v>
      </c>
      <c r="H164" s="114">
        <f t="shared" si="63"/>
        <v>1300</v>
      </c>
      <c r="I164" s="115">
        <f t="shared" si="64"/>
        <v>13.978494623655912</v>
      </c>
    </row>
    <row r="165" spans="1:9" s="95" customFormat="1" ht="18" customHeight="1">
      <c r="A165" s="104" t="s">
        <v>167</v>
      </c>
      <c r="B165" s="114">
        <v>1503</v>
      </c>
      <c r="C165" s="114">
        <f t="shared" si="78"/>
        <v>1802</v>
      </c>
      <c r="D165" s="114">
        <v>1802</v>
      </c>
      <c r="E165" s="114"/>
      <c r="F165" s="114"/>
      <c r="G165" s="114"/>
      <c r="H165" s="114">
        <f t="shared" si="63"/>
        <v>299</v>
      </c>
      <c r="I165" s="115">
        <f t="shared" si="64"/>
        <v>16.592674805771367</v>
      </c>
    </row>
    <row r="166" spans="1:9" s="99" customFormat="1" ht="18" customHeight="1">
      <c r="A166" s="103" t="s">
        <v>168</v>
      </c>
      <c r="B166" s="116"/>
      <c r="C166" s="116">
        <f t="shared" si="78"/>
        <v>260</v>
      </c>
      <c r="D166" s="116">
        <f>SUM(D167)</f>
        <v>260</v>
      </c>
      <c r="E166" s="116"/>
      <c r="F166" s="116"/>
      <c r="G166" s="116"/>
      <c r="H166" s="116">
        <f t="shared" si="63"/>
        <v>260</v>
      </c>
      <c r="I166" s="117">
        <f t="shared" si="64"/>
        <v>100</v>
      </c>
    </row>
    <row r="167" spans="1:9" s="95" customFormat="1" ht="18" customHeight="1">
      <c r="A167" s="104" t="s">
        <v>169</v>
      </c>
      <c r="B167" s="114"/>
      <c r="C167" s="114">
        <f t="shared" si="78"/>
        <v>260</v>
      </c>
      <c r="D167" s="114">
        <v>260</v>
      </c>
      <c r="E167" s="114"/>
      <c r="F167" s="114"/>
      <c r="G167" s="114"/>
      <c r="H167" s="114">
        <f t="shared" si="63"/>
        <v>260</v>
      </c>
      <c r="I167" s="115">
        <f t="shared" si="64"/>
        <v>100</v>
      </c>
    </row>
    <row r="168" spans="1:9" s="98" customFormat="1" ht="18" customHeight="1">
      <c r="A168" s="103" t="s">
        <v>170</v>
      </c>
      <c r="B168" s="164">
        <f>SUM(B169:B172)</f>
        <v>900</v>
      </c>
      <c r="C168" s="164">
        <f t="shared" ref="C168:G168" si="79">SUM(C169:C172)</f>
        <v>950</v>
      </c>
      <c r="D168" s="164">
        <f t="shared" si="79"/>
        <v>950</v>
      </c>
      <c r="E168" s="164">
        <f t="shared" si="79"/>
        <v>0</v>
      </c>
      <c r="F168" s="164">
        <f t="shared" si="79"/>
        <v>0</v>
      </c>
      <c r="G168" s="164">
        <f t="shared" si="79"/>
        <v>0</v>
      </c>
      <c r="H168" s="164">
        <f t="shared" si="63"/>
        <v>50</v>
      </c>
      <c r="I168" s="165">
        <f t="shared" si="64"/>
        <v>5.2631578947368416</v>
      </c>
    </row>
    <row r="169" spans="1:9" s="95" customFormat="1" ht="18" customHeight="1">
      <c r="A169" s="104" t="s">
        <v>171</v>
      </c>
      <c r="B169" s="114">
        <v>200</v>
      </c>
      <c r="C169" s="114">
        <f t="shared" ref="C169:C172" si="80">SUM(D169:G169)</f>
        <v>250</v>
      </c>
      <c r="D169" s="114">
        <v>250</v>
      </c>
      <c r="E169" s="114"/>
      <c r="F169" s="114"/>
      <c r="G169" s="114"/>
      <c r="H169" s="114">
        <f t="shared" si="63"/>
        <v>50</v>
      </c>
      <c r="I169" s="115">
        <f t="shared" si="64"/>
        <v>20</v>
      </c>
    </row>
    <row r="170" spans="1:9" s="95" customFormat="1" ht="18" customHeight="1">
      <c r="A170" s="104" t="s">
        <v>172</v>
      </c>
      <c r="B170" s="114">
        <v>190</v>
      </c>
      <c r="C170" s="114">
        <f t="shared" si="80"/>
        <v>190</v>
      </c>
      <c r="D170" s="114">
        <v>190</v>
      </c>
      <c r="E170" s="114"/>
      <c r="F170" s="114"/>
      <c r="G170" s="114"/>
      <c r="H170" s="114">
        <f t="shared" si="63"/>
        <v>0</v>
      </c>
      <c r="I170" s="115">
        <f t="shared" si="64"/>
        <v>0</v>
      </c>
    </row>
    <row r="171" spans="1:9" s="95" customFormat="1" ht="18" customHeight="1">
      <c r="A171" s="104" t="s">
        <v>173</v>
      </c>
      <c r="B171" s="114">
        <v>390</v>
      </c>
      <c r="C171" s="114">
        <f t="shared" si="80"/>
        <v>390</v>
      </c>
      <c r="D171" s="114">
        <v>390</v>
      </c>
      <c r="E171" s="114"/>
      <c r="F171" s="114"/>
      <c r="G171" s="114"/>
      <c r="H171" s="114">
        <f t="shared" si="63"/>
        <v>0</v>
      </c>
      <c r="I171" s="115">
        <f t="shared" si="64"/>
        <v>0</v>
      </c>
    </row>
    <row r="172" spans="1:9" s="95" customFormat="1" ht="18" customHeight="1">
      <c r="A172" s="104" t="s">
        <v>174</v>
      </c>
      <c r="B172" s="114">
        <v>120</v>
      </c>
      <c r="C172" s="114">
        <f t="shared" si="80"/>
        <v>120</v>
      </c>
      <c r="D172" s="114">
        <v>120</v>
      </c>
      <c r="E172" s="114"/>
      <c r="F172" s="114"/>
      <c r="G172" s="114"/>
      <c r="H172" s="114">
        <f t="shared" si="63"/>
        <v>0</v>
      </c>
      <c r="I172" s="115">
        <f t="shared" si="64"/>
        <v>0</v>
      </c>
    </row>
    <row r="173" spans="1:9" s="98" customFormat="1" ht="18" customHeight="1">
      <c r="A173" s="103" t="s">
        <v>175</v>
      </c>
      <c r="B173" s="164">
        <f>SUM(B174:B175)</f>
        <v>642</v>
      </c>
      <c r="C173" s="164">
        <f t="shared" ref="C173:G173" si="81">SUM(C174:C175)</f>
        <v>672</v>
      </c>
      <c r="D173" s="164">
        <f t="shared" si="81"/>
        <v>672</v>
      </c>
      <c r="E173" s="164">
        <f t="shared" si="81"/>
        <v>0</v>
      </c>
      <c r="F173" s="164">
        <f t="shared" si="81"/>
        <v>0</v>
      </c>
      <c r="G173" s="164">
        <f t="shared" si="81"/>
        <v>0</v>
      </c>
      <c r="H173" s="164">
        <f t="shared" si="63"/>
        <v>30</v>
      </c>
      <c r="I173" s="165">
        <f t="shared" si="64"/>
        <v>4.4642857142857144</v>
      </c>
    </row>
    <row r="174" spans="1:9" s="95" customFormat="1" ht="18" customHeight="1">
      <c r="A174" s="104" t="s">
        <v>176</v>
      </c>
      <c r="B174" s="114">
        <v>500</v>
      </c>
      <c r="C174" s="114">
        <f t="shared" ref="C174:C177" si="82">SUM(D174:G174)</f>
        <v>500</v>
      </c>
      <c r="D174" s="114">
        <v>500</v>
      </c>
      <c r="E174" s="114"/>
      <c r="F174" s="114"/>
      <c r="G174" s="114"/>
      <c r="H174" s="114">
        <f t="shared" si="63"/>
        <v>0</v>
      </c>
      <c r="I174" s="115">
        <f t="shared" si="64"/>
        <v>0</v>
      </c>
    </row>
    <row r="175" spans="1:9" s="95" customFormat="1" ht="18" customHeight="1">
      <c r="A175" s="104" t="s">
        <v>177</v>
      </c>
      <c r="B175" s="114">
        <v>142</v>
      </c>
      <c r="C175" s="114">
        <f t="shared" si="82"/>
        <v>172</v>
      </c>
      <c r="D175" s="114">
        <v>172</v>
      </c>
      <c r="E175" s="114"/>
      <c r="F175" s="114"/>
      <c r="G175" s="114"/>
      <c r="H175" s="114">
        <f t="shared" si="63"/>
        <v>30</v>
      </c>
      <c r="I175" s="115">
        <f t="shared" si="64"/>
        <v>17.441860465116278</v>
      </c>
    </row>
    <row r="176" spans="1:9" s="98" customFormat="1" ht="18" customHeight="1">
      <c r="A176" s="103" t="s">
        <v>178</v>
      </c>
      <c r="B176" s="164">
        <f>SUM(B177:B179)</f>
        <v>818</v>
      </c>
      <c r="C176" s="164">
        <f t="shared" ref="C176:G176" si="83">SUM(C177:C179)</f>
        <v>2380</v>
      </c>
      <c r="D176" s="164">
        <f t="shared" si="83"/>
        <v>619</v>
      </c>
      <c r="E176" s="164">
        <f t="shared" si="83"/>
        <v>370</v>
      </c>
      <c r="F176" s="164">
        <f t="shared" si="83"/>
        <v>0</v>
      </c>
      <c r="G176" s="164">
        <f t="shared" si="83"/>
        <v>1391</v>
      </c>
      <c r="H176" s="164">
        <f t="shared" si="63"/>
        <v>1562</v>
      </c>
      <c r="I176" s="165">
        <f t="shared" si="64"/>
        <v>65.630252100840337</v>
      </c>
    </row>
    <row r="177" spans="1:9" s="95" customFormat="1" ht="18" customHeight="1">
      <c r="A177" s="109" t="s">
        <v>179</v>
      </c>
      <c r="B177" s="114">
        <v>182</v>
      </c>
      <c r="C177" s="114">
        <f t="shared" si="82"/>
        <v>1541</v>
      </c>
      <c r="D177" s="114"/>
      <c r="E177" s="114">
        <v>150</v>
      </c>
      <c r="F177" s="114"/>
      <c r="G177" s="114">
        <v>1391</v>
      </c>
      <c r="H177" s="114">
        <f t="shared" si="63"/>
        <v>1359</v>
      </c>
      <c r="I177" s="115">
        <f t="shared" si="64"/>
        <v>88.1894873458793</v>
      </c>
    </row>
    <row r="178" spans="1:9" s="95" customFormat="1" ht="18" customHeight="1">
      <c r="A178" s="109" t="s">
        <v>180</v>
      </c>
      <c r="B178" s="114">
        <v>47</v>
      </c>
      <c r="C178" s="114">
        <f t="shared" ref="C178:C184" si="84">SUM(D178:G178)</f>
        <v>55</v>
      </c>
      <c r="D178" s="114">
        <v>52</v>
      </c>
      <c r="E178" s="114">
        <v>3</v>
      </c>
      <c r="F178" s="114"/>
      <c r="G178" s="114"/>
      <c r="H178" s="114">
        <f t="shared" si="63"/>
        <v>8</v>
      </c>
      <c r="I178" s="115">
        <f t="shared" si="64"/>
        <v>14.545454545454545</v>
      </c>
    </row>
    <row r="179" spans="1:9" s="95" customFormat="1" ht="18" customHeight="1">
      <c r="A179" s="109" t="s">
        <v>181</v>
      </c>
      <c r="B179" s="114">
        <v>589</v>
      </c>
      <c r="C179" s="114">
        <f t="shared" si="84"/>
        <v>784</v>
      </c>
      <c r="D179" s="114">
        <v>567</v>
      </c>
      <c r="E179" s="114">
        <v>217</v>
      </c>
      <c r="F179" s="114"/>
      <c r="G179" s="114"/>
      <c r="H179" s="114">
        <f t="shared" si="63"/>
        <v>195</v>
      </c>
      <c r="I179" s="115">
        <f t="shared" si="64"/>
        <v>24.872448979591837</v>
      </c>
    </row>
    <row r="180" spans="1:9" s="98" customFormat="1" ht="18" customHeight="1">
      <c r="A180" s="103" t="s">
        <v>182</v>
      </c>
      <c r="B180" s="164">
        <f>SUM(B181:B184)</f>
        <v>386</v>
      </c>
      <c r="C180" s="164">
        <f t="shared" ref="C180:G180" si="85">SUM(C181:C184)</f>
        <v>634</v>
      </c>
      <c r="D180" s="164">
        <f t="shared" si="85"/>
        <v>385</v>
      </c>
      <c r="E180" s="164">
        <f t="shared" si="85"/>
        <v>249</v>
      </c>
      <c r="F180" s="164">
        <f t="shared" si="85"/>
        <v>0</v>
      </c>
      <c r="G180" s="164">
        <f t="shared" si="85"/>
        <v>0</v>
      </c>
      <c r="H180" s="164">
        <f t="shared" si="63"/>
        <v>248</v>
      </c>
      <c r="I180" s="165">
        <f t="shared" si="64"/>
        <v>39.116719242902207</v>
      </c>
    </row>
    <row r="181" spans="1:9" s="95" customFormat="1" ht="18" customHeight="1">
      <c r="A181" s="104" t="s">
        <v>82</v>
      </c>
      <c r="B181" s="114">
        <v>129</v>
      </c>
      <c r="C181" s="114">
        <f t="shared" si="84"/>
        <v>127</v>
      </c>
      <c r="D181" s="114">
        <v>115</v>
      </c>
      <c r="E181" s="114">
        <v>12</v>
      </c>
      <c r="F181" s="114"/>
      <c r="G181" s="114"/>
      <c r="H181" s="114">
        <f t="shared" si="63"/>
        <v>-2</v>
      </c>
      <c r="I181" s="115">
        <f t="shared" si="64"/>
        <v>-1.5748031496062991</v>
      </c>
    </row>
    <row r="182" spans="1:9" s="95" customFormat="1" ht="18" customHeight="1">
      <c r="A182" s="104" t="s">
        <v>183</v>
      </c>
      <c r="B182" s="114">
        <v>5</v>
      </c>
      <c r="C182" s="114">
        <f t="shared" si="84"/>
        <v>8</v>
      </c>
      <c r="D182" s="114"/>
      <c r="E182" s="114">
        <v>8</v>
      </c>
      <c r="F182" s="114"/>
      <c r="G182" s="114"/>
      <c r="H182" s="114">
        <f t="shared" si="63"/>
        <v>3</v>
      </c>
      <c r="I182" s="115">
        <f t="shared" si="64"/>
        <v>37.5</v>
      </c>
    </row>
    <row r="183" spans="1:9" s="95" customFormat="1" ht="18" customHeight="1">
      <c r="A183" s="104" t="s">
        <v>184</v>
      </c>
      <c r="B183" s="114">
        <v>182</v>
      </c>
      <c r="C183" s="114">
        <f t="shared" si="84"/>
        <v>260</v>
      </c>
      <c r="D183" s="114">
        <v>260</v>
      </c>
      <c r="E183" s="114"/>
      <c r="F183" s="114"/>
      <c r="G183" s="114"/>
      <c r="H183" s="114">
        <f t="shared" si="63"/>
        <v>78</v>
      </c>
      <c r="I183" s="115">
        <f t="shared" si="64"/>
        <v>30</v>
      </c>
    </row>
    <row r="184" spans="1:9" s="95" customFormat="1" ht="18" customHeight="1">
      <c r="A184" s="104" t="s">
        <v>605</v>
      </c>
      <c r="B184" s="114">
        <v>70</v>
      </c>
      <c r="C184" s="114">
        <f t="shared" si="84"/>
        <v>239</v>
      </c>
      <c r="D184" s="114">
        <v>10</v>
      </c>
      <c r="E184" s="114">
        <v>229</v>
      </c>
      <c r="F184" s="114"/>
      <c r="G184" s="114"/>
      <c r="H184" s="114">
        <f t="shared" si="63"/>
        <v>169</v>
      </c>
      <c r="I184" s="115">
        <f t="shared" si="64"/>
        <v>70.711297071129707</v>
      </c>
    </row>
    <row r="185" spans="1:9" s="98" customFormat="1" ht="18" customHeight="1">
      <c r="A185" s="103" t="s">
        <v>185</v>
      </c>
      <c r="B185" s="164">
        <f>SUM(B186:B187)</f>
        <v>84</v>
      </c>
      <c r="C185" s="164">
        <f t="shared" ref="C185:G185" si="86">SUM(C186:C187)</f>
        <v>98</v>
      </c>
      <c r="D185" s="164">
        <f t="shared" si="86"/>
        <v>79</v>
      </c>
      <c r="E185" s="164">
        <f t="shared" si="86"/>
        <v>19</v>
      </c>
      <c r="F185" s="164">
        <f t="shared" si="86"/>
        <v>0</v>
      </c>
      <c r="G185" s="164">
        <f t="shared" si="86"/>
        <v>0</v>
      </c>
      <c r="H185" s="164">
        <f t="shared" si="63"/>
        <v>14</v>
      </c>
      <c r="I185" s="165">
        <f t="shared" si="64"/>
        <v>14.285714285714285</v>
      </c>
    </row>
    <row r="186" spans="1:9" s="95" customFormat="1" ht="18" customHeight="1">
      <c r="A186" s="104" t="s">
        <v>82</v>
      </c>
      <c r="B186" s="114">
        <v>73</v>
      </c>
      <c r="C186" s="114">
        <f t="shared" ref="C186:C189" si="87">SUM(D186:G186)</f>
        <v>86</v>
      </c>
      <c r="D186" s="114">
        <v>79</v>
      </c>
      <c r="E186" s="114">
        <v>7</v>
      </c>
      <c r="F186" s="114"/>
      <c r="G186" s="114"/>
      <c r="H186" s="114">
        <f t="shared" si="63"/>
        <v>13</v>
      </c>
      <c r="I186" s="115">
        <f t="shared" si="64"/>
        <v>15.11627906976744</v>
      </c>
    </row>
    <row r="187" spans="1:9" s="95" customFormat="1" ht="18" customHeight="1">
      <c r="A187" s="104" t="s">
        <v>83</v>
      </c>
      <c r="B187" s="114">
        <v>11</v>
      </c>
      <c r="C187" s="114">
        <f t="shared" si="87"/>
        <v>12</v>
      </c>
      <c r="D187" s="114">
        <v>0</v>
      </c>
      <c r="E187" s="114">
        <v>12</v>
      </c>
      <c r="F187" s="114"/>
      <c r="G187" s="114"/>
      <c r="H187" s="114">
        <f t="shared" si="63"/>
        <v>1</v>
      </c>
      <c r="I187" s="115">
        <f t="shared" si="64"/>
        <v>8.3333333333333321</v>
      </c>
    </row>
    <row r="188" spans="1:9" s="98" customFormat="1" ht="18" customHeight="1">
      <c r="A188" s="103" t="s">
        <v>186</v>
      </c>
      <c r="B188" s="164">
        <f>SUM(B189)</f>
        <v>200</v>
      </c>
      <c r="C188" s="164">
        <f t="shared" ref="C188:G188" si="88">SUM(C189)</f>
        <v>200</v>
      </c>
      <c r="D188" s="164">
        <f t="shared" si="88"/>
        <v>0</v>
      </c>
      <c r="E188" s="164">
        <f t="shared" si="88"/>
        <v>0</v>
      </c>
      <c r="F188" s="164">
        <f t="shared" si="88"/>
        <v>0</v>
      </c>
      <c r="G188" s="164">
        <f t="shared" si="88"/>
        <v>200</v>
      </c>
      <c r="H188" s="164">
        <f t="shared" ref="H188:H251" si="89">C188-B188</f>
        <v>0</v>
      </c>
      <c r="I188" s="165">
        <f t="shared" ref="I188:I251" si="90">H188/C188*100</f>
        <v>0</v>
      </c>
    </row>
    <row r="189" spans="1:9" s="95" customFormat="1" ht="18" customHeight="1">
      <c r="A189" s="104" t="s">
        <v>187</v>
      </c>
      <c r="B189" s="114">
        <v>200</v>
      </c>
      <c r="C189" s="114">
        <f t="shared" si="87"/>
        <v>200</v>
      </c>
      <c r="D189" s="114"/>
      <c r="E189" s="114"/>
      <c r="F189" s="114"/>
      <c r="G189" s="114">
        <v>200</v>
      </c>
      <c r="H189" s="114">
        <f t="shared" si="89"/>
        <v>0</v>
      </c>
      <c r="I189" s="115">
        <f t="shared" si="90"/>
        <v>0</v>
      </c>
    </row>
    <row r="190" spans="1:9" s="98" customFormat="1" ht="18" customHeight="1">
      <c r="A190" s="103" t="s">
        <v>188</v>
      </c>
      <c r="B190" s="164">
        <f>SUM(B191)</f>
        <v>150</v>
      </c>
      <c r="C190" s="164">
        <f t="shared" ref="C190:G190" si="91">SUM(C191)</f>
        <v>182</v>
      </c>
      <c r="D190" s="164">
        <f t="shared" si="91"/>
        <v>182</v>
      </c>
      <c r="E190" s="164">
        <f t="shared" si="91"/>
        <v>0</v>
      </c>
      <c r="F190" s="164">
        <f t="shared" si="91"/>
        <v>0</v>
      </c>
      <c r="G190" s="164">
        <f t="shared" si="91"/>
        <v>0</v>
      </c>
      <c r="H190" s="164">
        <f t="shared" si="89"/>
        <v>32</v>
      </c>
      <c r="I190" s="165">
        <f t="shared" si="90"/>
        <v>17.582417582417584</v>
      </c>
    </row>
    <row r="191" spans="1:9" s="95" customFormat="1" ht="18" customHeight="1">
      <c r="A191" s="104" t="s">
        <v>189</v>
      </c>
      <c r="B191" s="114">
        <v>150</v>
      </c>
      <c r="C191" s="114">
        <f t="shared" ref="C191:C194" si="92">SUM(D191:G191)</f>
        <v>182</v>
      </c>
      <c r="D191" s="114">
        <v>182</v>
      </c>
      <c r="E191" s="114"/>
      <c r="F191" s="114"/>
      <c r="G191" s="114"/>
      <c r="H191" s="114">
        <f t="shared" si="89"/>
        <v>32</v>
      </c>
      <c r="I191" s="115">
        <f t="shared" si="90"/>
        <v>17.582417582417584</v>
      </c>
    </row>
    <row r="192" spans="1:9" s="98" customFormat="1" ht="18" customHeight="1">
      <c r="A192" s="103" t="s">
        <v>190</v>
      </c>
      <c r="B192" s="164">
        <f>SUM(B193:B194)</f>
        <v>1404</v>
      </c>
      <c r="C192" s="164">
        <f>SUM(C193:C194)</f>
        <v>1800</v>
      </c>
      <c r="D192" s="164">
        <f t="shared" ref="D192:G192" si="93">SUM(D193:D194)</f>
        <v>0</v>
      </c>
      <c r="E192" s="164">
        <f t="shared" si="93"/>
        <v>0</v>
      </c>
      <c r="F192" s="164">
        <f t="shared" si="93"/>
        <v>0</v>
      </c>
      <c r="G192" s="164">
        <f t="shared" si="93"/>
        <v>1800</v>
      </c>
      <c r="H192" s="164">
        <f t="shared" si="89"/>
        <v>396</v>
      </c>
      <c r="I192" s="165">
        <f t="shared" si="90"/>
        <v>22</v>
      </c>
    </row>
    <row r="193" spans="1:9" s="95" customFormat="1" ht="18" customHeight="1">
      <c r="A193" s="104" t="s">
        <v>608</v>
      </c>
      <c r="B193" s="114">
        <v>1404</v>
      </c>
      <c r="C193" s="114"/>
      <c r="D193" s="114"/>
      <c r="E193" s="114"/>
      <c r="F193" s="114"/>
      <c r="G193" s="114"/>
      <c r="H193" s="114"/>
      <c r="I193" s="115"/>
    </row>
    <row r="194" spans="1:9" s="95" customFormat="1" ht="18" customHeight="1">
      <c r="A194" s="104" t="s">
        <v>609</v>
      </c>
      <c r="B194" s="114">
        <v>0</v>
      </c>
      <c r="C194" s="114">
        <f t="shared" si="92"/>
        <v>1800</v>
      </c>
      <c r="D194" s="114"/>
      <c r="E194" s="114"/>
      <c r="F194" s="114"/>
      <c r="G194" s="114">
        <v>1800</v>
      </c>
      <c r="H194" s="114">
        <f t="shared" si="89"/>
        <v>1800</v>
      </c>
      <c r="I194" s="115">
        <f t="shared" si="90"/>
        <v>100</v>
      </c>
    </row>
    <row r="195" spans="1:9" s="98" customFormat="1" ht="18" customHeight="1">
      <c r="A195" s="103" t="s">
        <v>191</v>
      </c>
      <c r="B195" s="164">
        <f>SUM(B196)</f>
        <v>0</v>
      </c>
      <c r="C195" s="164">
        <f t="shared" ref="C195:G195" si="94">SUM(C196)</f>
        <v>1728</v>
      </c>
      <c r="D195" s="164">
        <f t="shared" si="94"/>
        <v>0</v>
      </c>
      <c r="E195" s="164">
        <f t="shared" si="94"/>
        <v>0</v>
      </c>
      <c r="F195" s="164">
        <f t="shared" si="94"/>
        <v>0</v>
      </c>
      <c r="G195" s="164">
        <f t="shared" si="94"/>
        <v>1728</v>
      </c>
      <c r="H195" s="164">
        <f t="shared" si="89"/>
        <v>1728</v>
      </c>
      <c r="I195" s="165">
        <f t="shared" si="90"/>
        <v>100</v>
      </c>
    </row>
    <row r="196" spans="1:9" s="95" customFormat="1" ht="18" customHeight="1">
      <c r="A196" s="109" t="s">
        <v>477</v>
      </c>
      <c r="B196" s="114"/>
      <c r="C196" s="114">
        <f>SUM(D196:G196)</f>
        <v>1728</v>
      </c>
      <c r="D196" s="114"/>
      <c r="E196" s="114"/>
      <c r="F196" s="114"/>
      <c r="G196" s="114">
        <v>1728</v>
      </c>
      <c r="H196" s="114">
        <f t="shared" si="89"/>
        <v>1728</v>
      </c>
      <c r="I196" s="115">
        <f t="shared" si="90"/>
        <v>100</v>
      </c>
    </row>
    <row r="197" spans="1:9" s="98" customFormat="1" ht="18" customHeight="1">
      <c r="A197" s="103" t="s">
        <v>192</v>
      </c>
      <c r="B197" s="164">
        <f>SUM(B198:B199)</f>
        <v>97</v>
      </c>
      <c r="C197" s="164">
        <f t="shared" ref="C197:G197" si="95">SUM(C198:C199)</f>
        <v>293</v>
      </c>
      <c r="D197" s="164">
        <f t="shared" si="95"/>
        <v>165</v>
      </c>
      <c r="E197" s="164">
        <f t="shared" si="95"/>
        <v>128</v>
      </c>
      <c r="F197" s="164">
        <f t="shared" si="95"/>
        <v>0</v>
      </c>
      <c r="G197" s="164">
        <f t="shared" si="95"/>
        <v>0</v>
      </c>
      <c r="H197" s="164">
        <f t="shared" si="89"/>
        <v>196</v>
      </c>
      <c r="I197" s="165">
        <f t="shared" si="90"/>
        <v>66.89419795221842</v>
      </c>
    </row>
    <row r="198" spans="1:9" s="95" customFormat="1" ht="18" customHeight="1">
      <c r="A198" s="104" t="s">
        <v>82</v>
      </c>
      <c r="B198" s="114"/>
      <c r="C198" s="114">
        <f>SUM(D198:G198)</f>
        <v>35</v>
      </c>
      <c r="D198" s="114">
        <v>35</v>
      </c>
      <c r="E198" s="114">
        <v>0</v>
      </c>
      <c r="F198" s="114"/>
      <c r="G198" s="114"/>
      <c r="H198" s="114">
        <f t="shared" si="89"/>
        <v>35</v>
      </c>
      <c r="I198" s="115">
        <f t="shared" si="90"/>
        <v>100</v>
      </c>
    </row>
    <row r="199" spans="1:9" s="95" customFormat="1" ht="18" customHeight="1">
      <c r="A199" s="104" t="s">
        <v>193</v>
      </c>
      <c r="B199" s="114">
        <v>97</v>
      </c>
      <c r="C199" s="114">
        <f t="shared" ref="C199:C206" si="96">SUM(D199:G199)</f>
        <v>258</v>
      </c>
      <c r="D199" s="114">
        <v>130</v>
      </c>
      <c r="E199" s="114">
        <v>128</v>
      </c>
      <c r="F199" s="114"/>
      <c r="G199" s="114"/>
      <c r="H199" s="114">
        <f t="shared" si="89"/>
        <v>161</v>
      </c>
      <c r="I199" s="115">
        <f t="shared" si="90"/>
        <v>62.403100775193799</v>
      </c>
    </row>
    <row r="200" spans="1:9" s="95" customFormat="1" ht="18" customHeight="1">
      <c r="A200" s="103" t="s">
        <v>610</v>
      </c>
      <c r="B200" s="164">
        <f>SUM(B201)</f>
        <v>50</v>
      </c>
      <c r="C200" s="164">
        <f t="shared" ref="C200:G200" si="97">SUM(C201)</f>
        <v>0</v>
      </c>
      <c r="D200" s="164">
        <f t="shared" si="97"/>
        <v>0</v>
      </c>
      <c r="E200" s="164">
        <f t="shared" si="97"/>
        <v>0</v>
      </c>
      <c r="F200" s="164">
        <f t="shared" si="97"/>
        <v>0</v>
      </c>
      <c r="G200" s="164">
        <f t="shared" si="97"/>
        <v>0</v>
      </c>
      <c r="H200" s="164">
        <f t="shared" ref="H200:H201" si="98">C200-B200</f>
        <v>-50</v>
      </c>
      <c r="I200" s="165" t="e">
        <f t="shared" ref="I200:I201" si="99">H200/C200*100</f>
        <v>#DIV/0!</v>
      </c>
    </row>
    <row r="201" spans="1:9" s="95" customFormat="1" ht="18" customHeight="1">
      <c r="A201" s="104" t="s">
        <v>611</v>
      </c>
      <c r="B201" s="241">
        <v>50</v>
      </c>
      <c r="C201" s="241"/>
      <c r="D201" s="241"/>
      <c r="E201" s="241"/>
      <c r="F201" s="241"/>
      <c r="G201" s="241"/>
      <c r="H201" s="114">
        <f t="shared" si="98"/>
        <v>-50</v>
      </c>
      <c r="I201" s="115" t="e">
        <f t="shared" si="99"/>
        <v>#DIV/0!</v>
      </c>
    </row>
    <row r="202" spans="1:9" s="97" customFormat="1" ht="18" customHeight="1">
      <c r="A202" s="102" t="s">
        <v>194</v>
      </c>
      <c r="B202" s="162">
        <f>SUM(B203,B207,B209,B215,B218,B220,B222)</f>
        <v>10608</v>
      </c>
      <c r="C202" s="162">
        <f t="shared" ref="C202:G202" si="100">SUM(C203,C207,C209,C215,C218,C220,C222)</f>
        <v>6265</v>
      </c>
      <c r="D202" s="162">
        <f t="shared" si="100"/>
        <v>4264</v>
      </c>
      <c r="E202" s="162">
        <f t="shared" si="100"/>
        <v>1251</v>
      </c>
      <c r="F202" s="162">
        <f t="shared" si="100"/>
        <v>0</v>
      </c>
      <c r="G202" s="162">
        <f t="shared" si="100"/>
        <v>750</v>
      </c>
      <c r="H202" s="162">
        <f t="shared" si="89"/>
        <v>-4343</v>
      </c>
      <c r="I202" s="163">
        <f t="shared" si="90"/>
        <v>-69.321628092577811</v>
      </c>
    </row>
    <row r="203" spans="1:9" s="98" customFormat="1" ht="18" customHeight="1">
      <c r="A203" s="103" t="s">
        <v>195</v>
      </c>
      <c r="B203" s="164">
        <f>SUM(B204:B206)</f>
        <v>522</v>
      </c>
      <c r="C203" s="164">
        <f t="shared" ref="C203:G203" si="101">SUM(C204:C206)</f>
        <v>514</v>
      </c>
      <c r="D203" s="164">
        <f t="shared" si="101"/>
        <v>427</v>
      </c>
      <c r="E203" s="164">
        <f t="shared" si="101"/>
        <v>87</v>
      </c>
      <c r="F203" s="164">
        <f t="shared" si="101"/>
        <v>0</v>
      </c>
      <c r="G203" s="164">
        <f t="shared" si="101"/>
        <v>0</v>
      </c>
      <c r="H203" s="164">
        <f t="shared" si="89"/>
        <v>-8</v>
      </c>
      <c r="I203" s="165">
        <f t="shared" si="90"/>
        <v>-1.556420233463035</v>
      </c>
    </row>
    <row r="204" spans="1:9" s="95" customFormat="1" ht="18" customHeight="1">
      <c r="A204" s="104" t="s">
        <v>82</v>
      </c>
      <c r="B204" s="114">
        <v>291</v>
      </c>
      <c r="C204" s="114">
        <f t="shared" si="96"/>
        <v>260</v>
      </c>
      <c r="D204" s="114">
        <v>215</v>
      </c>
      <c r="E204" s="114">
        <v>45</v>
      </c>
      <c r="F204" s="114"/>
      <c r="G204" s="114"/>
      <c r="H204" s="114">
        <f t="shared" si="89"/>
        <v>-31</v>
      </c>
      <c r="I204" s="115">
        <f t="shared" si="90"/>
        <v>-11.923076923076923</v>
      </c>
    </row>
    <row r="205" spans="1:9" s="95" customFormat="1" ht="18" customHeight="1">
      <c r="A205" s="104" t="s">
        <v>83</v>
      </c>
      <c r="B205" s="114">
        <v>14</v>
      </c>
      <c r="C205" s="114">
        <f t="shared" si="96"/>
        <v>14</v>
      </c>
      <c r="D205" s="114">
        <v>0</v>
      </c>
      <c r="E205" s="114">
        <v>14</v>
      </c>
      <c r="F205" s="114"/>
      <c r="G205" s="114"/>
      <c r="H205" s="114">
        <f t="shared" si="89"/>
        <v>0</v>
      </c>
      <c r="I205" s="115">
        <f t="shared" si="90"/>
        <v>0</v>
      </c>
    </row>
    <row r="206" spans="1:9" s="95" customFormat="1" ht="18" customHeight="1">
      <c r="A206" s="104" t="s">
        <v>196</v>
      </c>
      <c r="B206" s="114">
        <v>217</v>
      </c>
      <c r="C206" s="114">
        <f t="shared" si="96"/>
        <v>240</v>
      </c>
      <c r="D206" s="114">
        <v>212</v>
      </c>
      <c r="E206" s="114">
        <v>28</v>
      </c>
      <c r="F206" s="114"/>
      <c r="G206" s="114"/>
      <c r="H206" s="114">
        <f t="shared" si="89"/>
        <v>23</v>
      </c>
      <c r="I206" s="115">
        <f t="shared" si="90"/>
        <v>9.5833333333333339</v>
      </c>
    </row>
    <row r="207" spans="1:9" s="98" customFormat="1" ht="18" customHeight="1">
      <c r="A207" s="103" t="s">
        <v>197</v>
      </c>
      <c r="B207" s="164">
        <f>SUM(B208)</f>
        <v>1881</v>
      </c>
      <c r="C207" s="164">
        <f t="shared" ref="C207:G207" si="102">SUM(C208)</f>
        <v>1950</v>
      </c>
      <c r="D207" s="164">
        <f t="shared" si="102"/>
        <v>1416</v>
      </c>
      <c r="E207" s="164">
        <f t="shared" si="102"/>
        <v>534</v>
      </c>
      <c r="F207" s="164">
        <f t="shared" si="102"/>
        <v>0</v>
      </c>
      <c r="G207" s="164">
        <f t="shared" si="102"/>
        <v>0</v>
      </c>
      <c r="H207" s="164">
        <f t="shared" si="89"/>
        <v>69</v>
      </c>
      <c r="I207" s="165">
        <f t="shared" si="90"/>
        <v>3.5384615384615383</v>
      </c>
    </row>
    <row r="208" spans="1:9" s="95" customFormat="1" ht="18" customHeight="1">
      <c r="A208" s="104" t="s">
        <v>198</v>
      </c>
      <c r="B208" s="114">
        <v>1881</v>
      </c>
      <c r="C208" s="114">
        <f t="shared" ref="C208:C214" si="103">SUM(D208:G208)</f>
        <v>1950</v>
      </c>
      <c r="D208" s="114">
        <v>1416</v>
      </c>
      <c r="E208" s="114">
        <v>534</v>
      </c>
      <c r="F208" s="114"/>
      <c r="G208" s="114"/>
      <c r="H208" s="114">
        <f t="shared" si="89"/>
        <v>69</v>
      </c>
      <c r="I208" s="115">
        <f t="shared" si="90"/>
        <v>3.5384615384615383</v>
      </c>
    </row>
    <row r="209" spans="1:9" s="98" customFormat="1" ht="18" customHeight="1">
      <c r="A209" s="103" t="s">
        <v>199</v>
      </c>
      <c r="B209" s="164">
        <f t="shared" ref="B209:G209" si="104">SUM(B210:B214)</f>
        <v>1448</v>
      </c>
      <c r="C209" s="164">
        <f t="shared" si="104"/>
        <v>1654</v>
      </c>
      <c r="D209" s="164">
        <f t="shared" si="104"/>
        <v>1211</v>
      </c>
      <c r="E209" s="164">
        <f t="shared" si="104"/>
        <v>443</v>
      </c>
      <c r="F209" s="164">
        <f t="shared" si="104"/>
        <v>0</v>
      </c>
      <c r="G209" s="164">
        <f t="shared" si="104"/>
        <v>0</v>
      </c>
      <c r="H209" s="164">
        <f t="shared" si="89"/>
        <v>206</v>
      </c>
      <c r="I209" s="165">
        <f t="shared" si="90"/>
        <v>12.454655380894801</v>
      </c>
    </row>
    <row r="210" spans="1:9" s="95" customFormat="1" ht="18" customHeight="1">
      <c r="A210" s="104" t="s">
        <v>200</v>
      </c>
      <c r="B210" s="114">
        <v>796</v>
      </c>
      <c r="C210" s="114">
        <f t="shared" si="103"/>
        <v>937</v>
      </c>
      <c r="D210" s="114">
        <v>618</v>
      </c>
      <c r="E210" s="114">
        <v>319</v>
      </c>
      <c r="F210" s="114"/>
      <c r="G210" s="114"/>
      <c r="H210" s="114">
        <f t="shared" si="89"/>
        <v>141</v>
      </c>
      <c r="I210" s="115">
        <f t="shared" si="90"/>
        <v>15.048025613660618</v>
      </c>
    </row>
    <row r="211" spans="1:9" s="95" customFormat="1" ht="18" customHeight="1">
      <c r="A211" s="104" t="s">
        <v>201</v>
      </c>
      <c r="B211" s="114">
        <v>397</v>
      </c>
      <c r="C211" s="114">
        <f t="shared" si="103"/>
        <v>394</v>
      </c>
      <c r="D211" s="114">
        <v>358</v>
      </c>
      <c r="E211" s="114">
        <v>36</v>
      </c>
      <c r="F211" s="114"/>
      <c r="G211" s="114"/>
      <c r="H211" s="114">
        <f t="shared" si="89"/>
        <v>-3</v>
      </c>
      <c r="I211" s="115">
        <f t="shared" si="90"/>
        <v>-0.76142131979695438</v>
      </c>
    </row>
    <row r="212" spans="1:9" s="95" customFormat="1" ht="18" customHeight="1">
      <c r="A212" s="104" t="s">
        <v>202</v>
      </c>
      <c r="B212" s="114">
        <v>225</v>
      </c>
      <c r="C212" s="114">
        <f t="shared" si="103"/>
        <v>237</v>
      </c>
      <c r="D212" s="114">
        <v>235</v>
      </c>
      <c r="E212" s="114">
        <v>2</v>
      </c>
      <c r="F212" s="114"/>
      <c r="G212" s="114"/>
      <c r="H212" s="114">
        <f t="shared" si="89"/>
        <v>12</v>
      </c>
      <c r="I212" s="115">
        <f t="shared" si="90"/>
        <v>5.0632911392405067</v>
      </c>
    </row>
    <row r="213" spans="1:9" s="95" customFormat="1" ht="18" customHeight="1">
      <c r="A213" s="104" t="s">
        <v>614</v>
      </c>
      <c r="B213" s="241">
        <v>30</v>
      </c>
      <c r="C213" s="241"/>
      <c r="D213" s="241"/>
      <c r="E213" s="241"/>
      <c r="F213" s="241"/>
      <c r="G213" s="241"/>
      <c r="H213" s="114">
        <f t="shared" ref="H213" si="105">C213-B213</f>
        <v>-30</v>
      </c>
      <c r="I213" s="115" t="e">
        <f t="shared" ref="I213" si="106">H213/C213*100</f>
        <v>#DIV/0!</v>
      </c>
    </row>
    <row r="214" spans="1:9" s="95" customFormat="1" ht="18" customHeight="1">
      <c r="A214" s="104" t="s">
        <v>613</v>
      </c>
      <c r="B214" s="114">
        <v>0</v>
      </c>
      <c r="C214" s="114">
        <f t="shared" si="103"/>
        <v>86</v>
      </c>
      <c r="D214" s="114"/>
      <c r="E214" s="114">
        <v>86</v>
      </c>
      <c r="F214" s="114"/>
      <c r="G214" s="114"/>
      <c r="H214" s="114">
        <f t="shared" si="89"/>
        <v>86</v>
      </c>
      <c r="I214" s="115">
        <f t="shared" si="90"/>
        <v>100</v>
      </c>
    </row>
    <row r="215" spans="1:9" s="98" customFormat="1" ht="18" customHeight="1">
      <c r="A215" s="103" t="s">
        <v>203</v>
      </c>
      <c r="B215" s="164">
        <f>SUM(B216:B217)</f>
        <v>1012</v>
      </c>
      <c r="C215" s="164">
        <f t="shared" ref="C215:G215" si="107">SUM(C216:C217)</f>
        <v>1040</v>
      </c>
      <c r="D215" s="164">
        <f t="shared" si="107"/>
        <v>853</v>
      </c>
      <c r="E215" s="164">
        <f t="shared" si="107"/>
        <v>187</v>
      </c>
      <c r="F215" s="164">
        <f t="shared" si="107"/>
        <v>0</v>
      </c>
      <c r="G215" s="164">
        <f t="shared" si="107"/>
        <v>0</v>
      </c>
      <c r="H215" s="164">
        <f t="shared" si="89"/>
        <v>28</v>
      </c>
      <c r="I215" s="165">
        <f t="shared" si="90"/>
        <v>2.6923076923076925</v>
      </c>
    </row>
    <row r="216" spans="1:9" s="95" customFormat="1" ht="18" customHeight="1">
      <c r="A216" s="104" t="s">
        <v>204</v>
      </c>
      <c r="B216" s="114">
        <v>712</v>
      </c>
      <c r="C216" s="114">
        <f t="shared" ref="C216:C219" si="108">SUM(D216:G216)</f>
        <v>694</v>
      </c>
      <c r="D216" s="114">
        <v>680</v>
      </c>
      <c r="E216" s="114">
        <v>14</v>
      </c>
      <c r="F216" s="114"/>
      <c r="G216" s="114"/>
      <c r="H216" s="114">
        <f t="shared" si="89"/>
        <v>-18</v>
      </c>
      <c r="I216" s="115">
        <f t="shared" si="90"/>
        <v>-2.5936599423631126</v>
      </c>
    </row>
    <row r="217" spans="1:9" s="95" customFormat="1" ht="18" customHeight="1">
      <c r="A217" s="104" t="s">
        <v>205</v>
      </c>
      <c r="B217" s="114">
        <v>300</v>
      </c>
      <c r="C217" s="114">
        <f t="shared" si="108"/>
        <v>346</v>
      </c>
      <c r="D217" s="114">
        <v>173</v>
      </c>
      <c r="E217" s="114">
        <v>173</v>
      </c>
      <c r="F217" s="114"/>
      <c r="G217" s="114"/>
      <c r="H217" s="114">
        <f t="shared" si="89"/>
        <v>46</v>
      </c>
      <c r="I217" s="115">
        <f t="shared" si="90"/>
        <v>13.294797687861271</v>
      </c>
    </row>
    <row r="218" spans="1:9" s="98" customFormat="1" ht="18" customHeight="1">
      <c r="A218" s="103" t="s">
        <v>206</v>
      </c>
      <c r="B218" s="164">
        <f t="shared" ref="B218:B222" si="109">SUM(B219)</f>
        <v>0</v>
      </c>
      <c r="C218" s="164">
        <f t="shared" ref="C218:G218" si="110">SUM(C219)</f>
        <v>357</v>
      </c>
      <c r="D218" s="164">
        <f t="shared" si="110"/>
        <v>357</v>
      </c>
      <c r="E218" s="164">
        <f t="shared" si="110"/>
        <v>0</v>
      </c>
      <c r="F218" s="164">
        <f t="shared" si="110"/>
        <v>0</v>
      </c>
      <c r="G218" s="164">
        <f t="shared" si="110"/>
        <v>0</v>
      </c>
      <c r="H218" s="164">
        <f t="shared" si="89"/>
        <v>357</v>
      </c>
      <c r="I218" s="165">
        <f t="shared" si="90"/>
        <v>100</v>
      </c>
    </row>
    <row r="219" spans="1:9" s="95" customFormat="1" ht="18" customHeight="1">
      <c r="A219" s="104" t="s">
        <v>207</v>
      </c>
      <c r="B219" s="114">
        <v>0</v>
      </c>
      <c r="C219" s="114">
        <f t="shared" si="108"/>
        <v>357</v>
      </c>
      <c r="D219" s="114">
        <v>357</v>
      </c>
      <c r="E219" s="114"/>
      <c r="F219" s="114"/>
      <c r="G219" s="114"/>
      <c r="H219" s="114">
        <f t="shared" si="89"/>
        <v>357</v>
      </c>
      <c r="I219" s="115">
        <f t="shared" si="90"/>
        <v>100</v>
      </c>
    </row>
    <row r="220" spans="1:9" s="98" customFormat="1" ht="18" customHeight="1">
      <c r="A220" s="103" t="s">
        <v>208</v>
      </c>
      <c r="B220" s="164">
        <f t="shared" si="109"/>
        <v>5402</v>
      </c>
      <c r="C220" s="164">
        <f t="shared" ref="C220:G222" si="111">SUM(C221)</f>
        <v>750</v>
      </c>
      <c r="D220" s="164">
        <f t="shared" si="111"/>
        <v>0</v>
      </c>
      <c r="E220" s="164">
        <f t="shared" si="111"/>
        <v>0</v>
      </c>
      <c r="F220" s="164">
        <f t="shared" si="111"/>
        <v>0</v>
      </c>
      <c r="G220" s="164">
        <f t="shared" si="111"/>
        <v>750</v>
      </c>
      <c r="H220" s="164">
        <f t="shared" si="89"/>
        <v>-4652</v>
      </c>
      <c r="I220" s="165">
        <f t="shared" si="90"/>
        <v>-620.26666666666665</v>
      </c>
    </row>
    <row r="221" spans="1:9" s="95" customFormat="1" ht="18" customHeight="1">
      <c r="A221" s="104" t="s">
        <v>209</v>
      </c>
      <c r="B221" s="114">
        <v>5402</v>
      </c>
      <c r="C221" s="114">
        <f>SUM(D221:G221)</f>
        <v>750</v>
      </c>
      <c r="D221" s="114"/>
      <c r="E221" s="114"/>
      <c r="F221" s="114"/>
      <c r="G221" s="114">
        <v>750</v>
      </c>
      <c r="H221" s="114">
        <f t="shared" si="89"/>
        <v>-4652</v>
      </c>
      <c r="I221" s="115">
        <f t="shared" si="90"/>
        <v>-620.26666666666665</v>
      </c>
    </row>
    <row r="222" spans="1:9" s="98" customFormat="1" ht="18" customHeight="1">
      <c r="A222" s="103" t="s">
        <v>615</v>
      </c>
      <c r="B222" s="164">
        <f t="shared" si="109"/>
        <v>343</v>
      </c>
      <c r="C222" s="164">
        <f t="shared" si="111"/>
        <v>0</v>
      </c>
      <c r="D222" s="164">
        <f t="shared" si="111"/>
        <v>0</v>
      </c>
      <c r="E222" s="164">
        <f t="shared" si="111"/>
        <v>0</v>
      </c>
      <c r="F222" s="164">
        <f t="shared" si="111"/>
        <v>0</v>
      </c>
      <c r="G222" s="164">
        <f t="shared" si="111"/>
        <v>0</v>
      </c>
      <c r="H222" s="164">
        <f t="shared" ref="H222:H223" si="112">C222-B222</f>
        <v>-343</v>
      </c>
      <c r="I222" s="165" t="e">
        <f t="shared" ref="I222:I223" si="113">H222/C222*100</f>
        <v>#DIV/0!</v>
      </c>
    </row>
    <row r="223" spans="1:9" s="95" customFormat="1" ht="18" customHeight="1">
      <c r="A223" s="104" t="s">
        <v>616</v>
      </c>
      <c r="B223" s="114">
        <v>343</v>
      </c>
      <c r="C223" s="114">
        <f>SUM(D223:G223)</f>
        <v>0</v>
      </c>
      <c r="D223" s="114"/>
      <c r="E223" s="114"/>
      <c r="F223" s="114"/>
      <c r="G223" s="114"/>
      <c r="H223" s="114">
        <f t="shared" si="112"/>
        <v>-343</v>
      </c>
      <c r="I223" s="115" t="e">
        <f t="shared" si="113"/>
        <v>#DIV/0!</v>
      </c>
    </row>
    <row r="224" spans="1:9" s="97" customFormat="1" ht="18" customHeight="1">
      <c r="A224" s="102" t="s">
        <v>210</v>
      </c>
      <c r="B224" s="162">
        <f>SUM(B225,B227)</f>
        <v>584</v>
      </c>
      <c r="C224" s="162">
        <f t="shared" ref="C224:G224" si="114">SUM(C225,C227)</f>
        <v>629</v>
      </c>
      <c r="D224" s="162">
        <f t="shared" si="114"/>
        <v>484</v>
      </c>
      <c r="E224" s="162">
        <f t="shared" si="114"/>
        <v>145</v>
      </c>
      <c r="F224" s="162">
        <f t="shared" si="114"/>
        <v>0</v>
      </c>
      <c r="G224" s="162">
        <f t="shared" si="114"/>
        <v>0</v>
      </c>
      <c r="H224" s="162">
        <f t="shared" si="89"/>
        <v>45</v>
      </c>
      <c r="I224" s="163">
        <f t="shared" si="90"/>
        <v>7.1542130365659773</v>
      </c>
    </row>
    <row r="225" spans="1:9" s="98" customFormat="1" ht="18" customHeight="1">
      <c r="A225" s="103" t="s">
        <v>211</v>
      </c>
      <c r="B225" s="164">
        <f>SUM(B226)</f>
        <v>151</v>
      </c>
      <c r="C225" s="164">
        <f t="shared" ref="C225:G225" si="115">SUM(C226)</f>
        <v>203</v>
      </c>
      <c r="D225" s="164">
        <f t="shared" si="115"/>
        <v>117</v>
      </c>
      <c r="E225" s="164">
        <f t="shared" si="115"/>
        <v>86</v>
      </c>
      <c r="F225" s="164">
        <f t="shared" si="115"/>
        <v>0</v>
      </c>
      <c r="G225" s="164">
        <f t="shared" si="115"/>
        <v>0</v>
      </c>
      <c r="H225" s="164">
        <f t="shared" si="89"/>
        <v>52</v>
      </c>
      <c r="I225" s="165">
        <f t="shared" si="90"/>
        <v>25.615763546798032</v>
      </c>
    </row>
    <row r="226" spans="1:9" s="95" customFormat="1" ht="18" customHeight="1">
      <c r="A226" s="104" t="s">
        <v>82</v>
      </c>
      <c r="B226" s="114">
        <v>151</v>
      </c>
      <c r="C226" s="114">
        <f t="shared" ref="C226" si="116">SUM(D226:G226)</f>
        <v>203</v>
      </c>
      <c r="D226" s="114">
        <v>117</v>
      </c>
      <c r="E226" s="114">
        <v>86</v>
      </c>
      <c r="F226" s="114"/>
      <c r="G226" s="114"/>
      <c r="H226" s="114">
        <f t="shared" si="89"/>
        <v>52</v>
      </c>
      <c r="I226" s="115">
        <f t="shared" si="90"/>
        <v>25.615763546798032</v>
      </c>
    </row>
    <row r="227" spans="1:9" s="98" customFormat="1" ht="18" customHeight="1">
      <c r="A227" s="103" t="s">
        <v>212</v>
      </c>
      <c r="B227" s="164">
        <f>SUM(B228:B229)</f>
        <v>433</v>
      </c>
      <c r="C227" s="164">
        <f t="shared" ref="C227:G227" si="117">SUM(C228:C229)</f>
        <v>426</v>
      </c>
      <c r="D227" s="164">
        <f t="shared" si="117"/>
        <v>367</v>
      </c>
      <c r="E227" s="164">
        <f t="shared" si="117"/>
        <v>59</v>
      </c>
      <c r="F227" s="164">
        <f t="shared" si="117"/>
        <v>0</v>
      </c>
      <c r="G227" s="164">
        <f t="shared" si="117"/>
        <v>0</v>
      </c>
      <c r="H227" s="164">
        <f t="shared" si="89"/>
        <v>-7</v>
      </c>
      <c r="I227" s="165">
        <f t="shared" si="90"/>
        <v>-1.643192488262911</v>
      </c>
    </row>
    <row r="228" spans="1:9" s="95" customFormat="1" ht="18" customHeight="1">
      <c r="A228" s="104" t="s">
        <v>213</v>
      </c>
      <c r="B228" s="114">
        <v>252</v>
      </c>
      <c r="C228" s="114">
        <f t="shared" ref="C228:C236" si="118">SUM(D228:G228)</f>
        <v>247</v>
      </c>
      <c r="D228" s="114">
        <v>206</v>
      </c>
      <c r="E228" s="114">
        <v>41</v>
      </c>
      <c r="F228" s="114"/>
      <c r="G228" s="114"/>
      <c r="H228" s="114">
        <f t="shared" si="89"/>
        <v>-5</v>
      </c>
      <c r="I228" s="115">
        <f t="shared" si="90"/>
        <v>-2.0242914979757085</v>
      </c>
    </row>
    <row r="229" spans="1:9" s="95" customFormat="1" ht="18" customHeight="1">
      <c r="A229" s="104" t="s">
        <v>214</v>
      </c>
      <c r="B229" s="114">
        <v>181</v>
      </c>
      <c r="C229" s="114">
        <f t="shared" si="118"/>
        <v>179</v>
      </c>
      <c r="D229" s="114">
        <v>161</v>
      </c>
      <c r="E229" s="114">
        <v>18</v>
      </c>
      <c r="F229" s="114"/>
      <c r="G229" s="114"/>
      <c r="H229" s="114">
        <f t="shared" si="89"/>
        <v>-2</v>
      </c>
      <c r="I229" s="115">
        <f t="shared" si="90"/>
        <v>-1.1173184357541899</v>
      </c>
    </row>
    <row r="230" spans="1:9" s="97" customFormat="1" ht="18" customHeight="1">
      <c r="A230" s="102" t="s">
        <v>215</v>
      </c>
      <c r="B230" s="162">
        <f>SUM(B231,B237,B239)</f>
        <v>4253</v>
      </c>
      <c r="C230" s="162">
        <f t="shared" ref="C230:G230" si="119">SUM(C231,C237,C239)</f>
        <v>11971</v>
      </c>
      <c r="D230" s="162">
        <f t="shared" si="119"/>
        <v>2398</v>
      </c>
      <c r="E230" s="162">
        <f t="shared" si="119"/>
        <v>3773</v>
      </c>
      <c r="F230" s="162">
        <f t="shared" si="119"/>
        <v>0</v>
      </c>
      <c r="G230" s="162">
        <f t="shared" si="119"/>
        <v>5800</v>
      </c>
      <c r="H230" s="162">
        <f t="shared" si="89"/>
        <v>7718</v>
      </c>
      <c r="I230" s="163">
        <f t="shared" si="90"/>
        <v>64.472475148274995</v>
      </c>
    </row>
    <row r="231" spans="1:9" s="98" customFormat="1" ht="18" customHeight="1">
      <c r="A231" s="103" t="s">
        <v>216</v>
      </c>
      <c r="B231" s="164">
        <f>SUM(B232:B236)</f>
        <v>3064</v>
      </c>
      <c r="C231" s="164">
        <f t="shared" ref="C231:G231" si="120">SUM(C232:C236)</f>
        <v>3720</v>
      </c>
      <c r="D231" s="164">
        <f t="shared" si="120"/>
        <v>1976</v>
      </c>
      <c r="E231" s="164">
        <f t="shared" si="120"/>
        <v>1744</v>
      </c>
      <c r="F231" s="164">
        <f t="shared" si="120"/>
        <v>0</v>
      </c>
      <c r="G231" s="164">
        <f t="shared" si="120"/>
        <v>0</v>
      </c>
      <c r="H231" s="164">
        <f t="shared" si="89"/>
        <v>656</v>
      </c>
      <c r="I231" s="165">
        <f t="shared" si="90"/>
        <v>17.634408602150536</v>
      </c>
    </row>
    <row r="232" spans="1:9" s="95" customFormat="1" ht="18" customHeight="1">
      <c r="A232" s="104" t="s">
        <v>82</v>
      </c>
      <c r="B232" s="114">
        <v>275</v>
      </c>
      <c r="C232" s="114">
        <f t="shared" si="118"/>
        <v>282</v>
      </c>
      <c r="D232" s="114">
        <v>238</v>
      </c>
      <c r="E232" s="114">
        <v>44</v>
      </c>
      <c r="F232" s="114"/>
      <c r="G232" s="114"/>
      <c r="H232" s="114">
        <f t="shared" si="89"/>
        <v>7</v>
      </c>
      <c r="I232" s="115">
        <f t="shared" si="90"/>
        <v>2.4822695035460995</v>
      </c>
    </row>
    <row r="233" spans="1:9" s="95" customFormat="1" ht="18" customHeight="1">
      <c r="A233" s="104" t="s">
        <v>83</v>
      </c>
      <c r="B233" s="114">
        <v>96</v>
      </c>
      <c r="C233" s="114">
        <f t="shared" si="118"/>
        <v>121</v>
      </c>
      <c r="D233" s="114">
        <v>0</v>
      </c>
      <c r="E233" s="114">
        <v>121</v>
      </c>
      <c r="F233" s="114"/>
      <c r="G233" s="114"/>
      <c r="H233" s="114">
        <f t="shared" si="89"/>
        <v>25</v>
      </c>
      <c r="I233" s="115">
        <f t="shared" si="90"/>
        <v>20.66115702479339</v>
      </c>
    </row>
    <row r="234" spans="1:9" s="95" customFormat="1" ht="18" customHeight="1">
      <c r="A234" s="104" t="s">
        <v>217</v>
      </c>
      <c r="B234" s="114">
        <v>1927</v>
      </c>
      <c r="C234" s="114">
        <f t="shared" si="118"/>
        <v>2478</v>
      </c>
      <c r="D234" s="114">
        <v>984</v>
      </c>
      <c r="E234" s="114">
        <v>1494</v>
      </c>
      <c r="F234" s="114"/>
      <c r="G234" s="114"/>
      <c r="H234" s="114">
        <f t="shared" si="89"/>
        <v>551</v>
      </c>
      <c r="I234" s="115">
        <f t="shared" si="90"/>
        <v>22.235673930589183</v>
      </c>
    </row>
    <row r="235" spans="1:9" s="95" customFormat="1" ht="18" customHeight="1">
      <c r="A235" s="104" t="s">
        <v>218</v>
      </c>
      <c r="B235" s="114">
        <v>326</v>
      </c>
      <c r="C235" s="114">
        <f t="shared" si="118"/>
        <v>332</v>
      </c>
      <c r="D235" s="114">
        <v>281</v>
      </c>
      <c r="E235" s="114">
        <v>51</v>
      </c>
      <c r="F235" s="114"/>
      <c r="G235" s="114"/>
      <c r="H235" s="114">
        <f t="shared" si="89"/>
        <v>6</v>
      </c>
      <c r="I235" s="115">
        <f t="shared" si="90"/>
        <v>1.8072289156626504</v>
      </c>
    </row>
    <row r="236" spans="1:9" s="95" customFormat="1" ht="18" customHeight="1">
      <c r="A236" s="104" t="s">
        <v>612</v>
      </c>
      <c r="B236" s="114">
        <v>440</v>
      </c>
      <c r="C236" s="114">
        <f t="shared" si="118"/>
        <v>507</v>
      </c>
      <c r="D236" s="114">
        <v>473</v>
      </c>
      <c r="E236" s="114">
        <v>34</v>
      </c>
      <c r="F236" s="114"/>
      <c r="G236" s="114"/>
      <c r="H236" s="114">
        <f t="shared" si="89"/>
        <v>67</v>
      </c>
      <c r="I236" s="115">
        <f t="shared" si="90"/>
        <v>13.214990138067062</v>
      </c>
    </row>
    <row r="237" spans="1:9" s="98" customFormat="1" ht="18" customHeight="1">
      <c r="A237" s="103" t="s">
        <v>220</v>
      </c>
      <c r="B237" s="164">
        <f>SUM(B238)</f>
        <v>650</v>
      </c>
      <c r="C237" s="164">
        <f t="shared" ref="C237:G237" si="121">SUM(C238)</f>
        <v>650</v>
      </c>
      <c r="D237" s="164">
        <f t="shared" si="121"/>
        <v>0</v>
      </c>
      <c r="E237" s="164">
        <f t="shared" si="121"/>
        <v>650</v>
      </c>
      <c r="F237" s="164">
        <f t="shared" si="121"/>
        <v>0</v>
      </c>
      <c r="G237" s="164">
        <f t="shared" si="121"/>
        <v>0</v>
      </c>
      <c r="H237" s="164">
        <f t="shared" si="89"/>
        <v>0</v>
      </c>
      <c r="I237" s="165">
        <f t="shared" si="90"/>
        <v>0</v>
      </c>
    </row>
    <row r="238" spans="1:9" s="95" customFormat="1" ht="18" customHeight="1">
      <c r="A238" s="104" t="s">
        <v>221</v>
      </c>
      <c r="B238" s="114">
        <v>650</v>
      </c>
      <c r="C238" s="114">
        <f t="shared" ref="C238:C250" si="122">SUM(D238:G238)</f>
        <v>650</v>
      </c>
      <c r="D238" s="114"/>
      <c r="E238" s="114">
        <f>2500-1850</f>
        <v>650</v>
      </c>
      <c r="F238" s="114"/>
      <c r="G238" s="114"/>
      <c r="H238" s="114">
        <f t="shared" si="89"/>
        <v>0</v>
      </c>
      <c r="I238" s="115">
        <f t="shared" si="90"/>
        <v>0</v>
      </c>
    </row>
    <row r="239" spans="1:9" s="98" customFormat="1" ht="18" customHeight="1">
      <c r="A239" s="103" t="s">
        <v>222</v>
      </c>
      <c r="B239" s="164">
        <f>SUM(B240)</f>
        <v>539</v>
      </c>
      <c r="C239" s="164">
        <f t="shared" ref="C239:G239" si="123">SUM(C240)</f>
        <v>7601</v>
      </c>
      <c r="D239" s="164">
        <f t="shared" si="123"/>
        <v>422</v>
      </c>
      <c r="E239" s="164">
        <f t="shared" si="123"/>
        <v>1379</v>
      </c>
      <c r="F239" s="164">
        <f t="shared" si="123"/>
        <v>0</v>
      </c>
      <c r="G239" s="164">
        <f t="shared" si="123"/>
        <v>5800</v>
      </c>
      <c r="H239" s="164">
        <f t="shared" si="89"/>
        <v>7062</v>
      </c>
      <c r="I239" s="165">
        <f t="shared" si="90"/>
        <v>92.908827785817664</v>
      </c>
    </row>
    <row r="240" spans="1:9" s="95" customFormat="1" ht="18" customHeight="1">
      <c r="A240" s="104" t="s">
        <v>223</v>
      </c>
      <c r="B240" s="114">
        <v>539</v>
      </c>
      <c r="C240" s="114">
        <f t="shared" si="122"/>
        <v>7601</v>
      </c>
      <c r="D240" s="114">
        <v>422</v>
      </c>
      <c r="E240" s="114">
        <v>1379</v>
      </c>
      <c r="F240" s="114"/>
      <c r="G240" s="114">
        <v>5800</v>
      </c>
      <c r="H240" s="114">
        <f t="shared" si="89"/>
        <v>7062</v>
      </c>
      <c r="I240" s="115">
        <f t="shared" si="90"/>
        <v>92.908827785817664</v>
      </c>
    </row>
    <row r="241" spans="1:9" s="97" customFormat="1" ht="18" customHeight="1">
      <c r="A241" s="102" t="s">
        <v>224</v>
      </c>
      <c r="B241" s="166">
        <f>SUM(B242,B251,B254)</f>
        <v>1693</v>
      </c>
      <c r="C241" s="166">
        <f t="shared" ref="C241:G241" si="124">SUM(C242,C251,C254)</f>
        <v>1722</v>
      </c>
      <c r="D241" s="166">
        <f t="shared" si="124"/>
        <v>778</v>
      </c>
      <c r="E241" s="166">
        <f t="shared" si="124"/>
        <v>218</v>
      </c>
      <c r="F241" s="166">
        <f t="shared" si="124"/>
        <v>0</v>
      </c>
      <c r="G241" s="166">
        <f t="shared" si="124"/>
        <v>726</v>
      </c>
      <c r="H241" s="166">
        <f t="shared" si="89"/>
        <v>29</v>
      </c>
      <c r="I241" s="167">
        <f t="shared" si="90"/>
        <v>1.684088269454123</v>
      </c>
    </row>
    <row r="242" spans="1:9" s="98" customFormat="1" ht="18" customHeight="1">
      <c r="A242" s="103" t="s">
        <v>225</v>
      </c>
      <c r="B242" s="164">
        <f>SUM(B243:B250)</f>
        <v>1085</v>
      </c>
      <c r="C242" s="164">
        <f t="shared" ref="C242:G242" si="125">SUM(C243:C250)</f>
        <v>1086</v>
      </c>
      <c r="D242" s="164">
        <f t="shared" si="125"/>
        <v>778</v>
      </c>
      <c r="E242" s="164">
        <f t="shared" si="125"/>
        <v>158</v>
      </c>
      <c r="F242" s="164">
        <f t="shared" si="125"/>
        <v>0</v>
      </c>
      <c r="G242" s="164">
        <f t="shared" si="125"/>
        <v>150</v>
      </c>
      <c r="H242" s="164">
        <f t="shared" si="89"/>
        <v>1</v>
      </c>
      <c r="I242" s="165">
        <f t="shared" si="90"/>
        <v>9.2081031307550645E-2</v>
      </c>
    </row>
    <row r="243" spans="1:9" s="95" customFormat="1" ht="18" customHeight="1">
      <c r="A243" s="104" t="s">
        <v>82</v>
      </c>
      <c r="B243" s="114">
        <v>178</v>
      </c>
      <c r="C243" s="114">
        <f t="shared" si="122"/>
        <v>179</v>
      </c>
      <c r="D243" s="114">
        <v>135</v>
      </c>
      <c r="E243" s="114">
        <v>44</v>
      </c>
      <c r="F243" s="114"/>
      <c r="G243" s="114"/>
      <c r="H243" s="114">
        <f t="shared" si="89"/>
        <v>1</v>
      </c>
      <c r="I243" s="115">
        <f t="shared" si="90"/>
        <v>0.55865921787709494</v>
      </c>
    </row>
    <row r="244" spans="1:9" s="95" customFormat="1" ht="18" customHeight="1">
      <c r="A244" s="104" t="s">
        <v>226</v>
      </c>
      <c r="B244" s="114">
        <v>719</v>
      </c>
      <c r="C244" s="114">
        <f t="shared" si="122"/>
        <v>726</v>
      </c>
      <c r="D244" s="114">
        <v>643</v>
      </c>
      <c r="E244" s="114">
        <v>83</v>
      </c>
      <c r="F244" s="114"/>
      <c r="G244" s="114"/>
      <c r="H244" s="114">
        <f t="shared" si="89"/>
        <v>7</v>
      </c>
      <c r="I244" s="115">
        <f t="shared" si="90"/>
        <v>0.96418732782369143</v>
      </c>
    </row>
    <row r="245" spans="1:9" s="95" customFormat="1" ht="18" customHeight="1">
      <c r="A245" s="104" t="s">
        <v>227</v>
      </c>
      <c r="B245" s="114">
        <v>10</v>
      </c>
      <c r="C245" s="114">
        <f t="shared" si="122"/>
        <v>5</v>
      </c>
      <c r="D245" s="114">
        <v>0</v>
      </c>
      <c r="E245" s="114">
        <v>5</v>
      </c>
      <c r="F245" s="114"/>
      <c r="G245" s="114"/>
      <c r="H245" s="114">
        <f t="shared" si="89"/>
        <v>-5</v>
      </c>
      <c r="I245" s="115">
        <f t="shared" si="90"/>
        <v>-100</v>
      </c>
    </row>
    <row r="246" spans="1:9" s="95" customFormat="1" ht="18" customHeight="1">
      <c r="A246" s="104" t="s">
        <v>620</v>
      </c>
      <c r="B246" s="114">
        <v>15</v>
      </c>
      <c r="C246" s="114">
        <f t="shared" si="122"/>
        <v>15</v>
      </c>
      <c r="D246" s="114">
        <v>0</v>
      </c>
      <c r="E246" s="114">
        <v>15</v>
      </c>
      <c r="F246" s="114"/>
      <c r="G246" s="114"/>
      <c r="H246" s="114">
        <f t="shared" si="89"/>
        <v>0</v>
      </c>
      <c r="I246" s="115">
        <f t="shared" si="90"/>
        <v>0</v>
      </c>
    </row>
    <row r="247" spans="1:9" s="95" customFormat="1" ht="18" customHeight="1">
      <c r="A247" s="104" t="s">
        <v>229</v>
      </c>
      <c r="B247" s="114">
        <v>5</v>
      </c>
      <c r="C247" s="114">
        <f t="shared" si="122"/>
        <v>5</v>
      </c>
      <c r="D247" s="114">
        <v>0</v>
      </c>
      <c r="E247" s="114">
        <v>5</v>
      </c>
      <c r="F247" s="114"/>
      <c r="G247" s="114"/>
      <c r="H247" s="114">
        <f t="shared" si="89"/>
        <v>0</v>
      </c>
      <c r="I247" s="115">
        <f t="shared" si="90"/>
        <v>0</v>
      </c>
    </row>
    <row r="248" spans="1:9" s="95" customFormat="1" ht="18" customHeight="1">
      <c r="A248" s="104" t="s">
        <v>230</v>
      </c>
      <c r="B248" s="114">
        <v>5</v>
      </c>
      <c r="C248" s="114">
        <f t="shared" si="122"/>
        <v>3</v>
      </c>
      <c r="D248" s="114">
        <v>0</v>
      </c>
      <c r="E248" s="114">
        <v>3</v>
      </c>
      <c r="F248" s="114"/>
      <c r="G248" s="114"/>
      <c r="H248" s="114">
        <f t="shared" si="89"/>
        <v>-2</v>
      </c>
      <c r="I248" s="115">
        <f t="shared" si="90"/>
        <v>-66.666666666666657</v>
      </c>
    </row>
    <row r="249" spans="1:9" s="95" customFormat="1" ht="18" customHeight="1">
      <c r="A249" s="104" t="s">
        <v>231</v>
      </c>
      <c r="B249" s="114">
        <v>3</v>
      </c>
      <c r="C249" s="114">
        <f t="shared" si="122"/>
        <v>3</v>
      </c>
      <c r="D249" s="114">
        <v>0</v>
      </c>
      <c r="E249" s="114">
        <v>3</v>
      </c>
      <c r="F249" s="114"/>
      <c r="G249" s="114"/>
      <c r="H249" s="114">
        <f t="shared" si="89"/>
        <v>0</v>
      </c>
      <c r="I249" s="115">
        <f t="shared" si="90"/>
        <v>0</v>
      </c>
    </row>
    <row r="250" spans="1:9" s="95" customFormat="1" ht="18" customHeight="1">
      <c r="A250" s="104" t="s">
        <v>232</v>
      </c>
      <c r="B250" s="114">
        <v>150</v>
      </c>
      <c r="C250" s="114">
        <f t="shared" si="122"/>
        <v>150</v>
      </c>
      <c r="D250" s="114">
        <v>0</v>
      </c>
      <c r="E250" s="114"/>
      <c r="F250" s="114"/>
      <c r="G250" s="114">
        <v>150</v>
      </c>
      <c r="H250" s="114">
        <f t="shared" si="89"/>
        <v>0</v>
      </c>
      <c r="I250" s="115">
        <f t="shared" si="90"/>
        <v>0</v>
      </c>
    </row>
    <row r="251" spans="1:9" s="98" customFormat="1" ht="18" customHeight="1">
      <c r="A251" s="103" t="s">
        <v>233</v>
      </c>
      <c r="B251" s="164">
        <f>SUM(B252:B253)</f>
        <v>148</v>
      </c>
      <c r="C251" s="164">
        <f t="shared" ref="C251:G251" si="126">SUM(C252:C253)</f>
        <v>150</v>
      </c>
      <c r="D251" s="164">
        <f t="shared" si="126"/>
        <v>0</v>
      </c>
      <c r="E251" s="164">
        <f t="shared" si="126"/>
        <v>0</v>
      </c>
      <c r="F251" s="164">
        <f t="shared" si="126"/>
        <v>0</v>
      </c>
      <c r="G251" s="164">
        <f t="shared" si="126"/>
        <v>150</v>
      </c>
      <c r="H251" s="164">
        <f t="shared" si="89"/>
        <v>2</v>
      </c>
      <c r="I251" s="165">
        <f t="shared" si="90"/>
        <v>1.3333333333333335</v>
      </c>
    </row>
    <row r="252" spans="1:9" s="95" customFormat="1" ht="18" customHeight="1">
      <c r="A252" s="104" t="s">
        <v>234</v>
      </c>
      <c r="B252" s="114">
        <v>30</v>
      </c>
      <c r="C252" s="114">
        <f t="shared" ref="C252:C258" si="127">SUM(D252:G252)</f>
        <v>30</v>
      </c>
      <c r="D252" s="114"/>
      <c r="E252" s="114"/>
      <c r="F252" s="114"/>
      <c r="G252" s="114">
        <v>30</v>
      </c>
      <c r="H252" s="114">
        <f t="shared" ref="H252:H287" si="128">C252-B252</f>
        <v>0</v>
      </c>
      <c r="I252" s="115">
        <f t="shared" ref="I252:I287" si="129">H252/C252*100</f>
        <v>0</v>
      </c>
    </row>
    <row r="253" spans="1:9" s="95" customFormat="1" ht="18" customHeight="1">
      <c r="A253" s="104" t="s">
        <v>235</v>
      </c>
      <c r="B253" s="114">
        <v>118</v>
      </c>
      <c r="C253" s="114">
        <f t="shared" si="127"/>
        <v>120</v>
      </c>
      <c r="D253" s="114"/>
      <c r="E253" s="114"/>
      <c r="F253" s="114"/>
      <c r="G253" s="114">
        <v>120</v>
      </c>
      <c r="H253" s="114">
        <f t="shared" si="128"/>
        <v>2</v>
      </c>
      <c r="I253" s="115">
        <f t="shared" si="129"/>
        <v>1.6666666666666667</v>
      </c>
    </row>
    <row r="254" spans="1:9" s="98" customFormat="1" ht="18" customHeight="1">
      <c r="A254" s="103" t="s">
        <v>236</v>
      </c>
      <c r="B254" s="164">
        <f>SUM(B255:B258)</f>
        <v>460</v>
      </c>
      <c r="C254" s="164">
        <f t="shared" ref="C254:G254" si="130">SUM(C255:C258)</f>
        <v>486</v>
      </c>
      <c r="D254" s="164">
        <f t="shared" si="130"/>
        <v>0</v>
      </c>
      <c r="E254" s="164">
        <f t="shared" si="130"/>
        <v>60</v>
      </c>
      <c r="F254" s="164">
        <f t="shared" si="130"/>
        <v>0</v>
      </c>
      <c r="G254" s="164">
        <f t="shared" si="130"/>
        <v>426</v>
      </c>
      <c r="H254" s="164">
        <f t="shared" si="128"/>
        <v>26</v>
      </c>
      <c r="I254" s="165">
        <f t="shared" si="129"/>
        <v>5.3497942386831276</v>
      </c>
    </row>
    <row r="255" spans="1:9" s="95" customFormat="1" ht="18" customHeight="1">
      <c r="A255" s="104" t="s">
        <v>617</v>
      </c>
      <c r="B255" s="114">
        <v>80</v>
      </c>
      <c r="C255" s="114"/>
      <c r="D255" s="114"/>
      <c r="E255" s="114"/>
      <c r="F255" s="114"/>
      <c r="G255" s="114"/>
      <c r="H255" s="114"/>
      <c r="I255" s="115"/>
    </row>
    <row r="256" spans="1:9" s="95" customFormat="1" ht="18" customHeight="1">
      <c r="A256" s="104" t="s">
        <v>618</v>
      </c>
      <c r="B256" s="114">
        <v>350</v>
      </c>
      <c r="C256" s="114">
        <f t="shared" si="127"/>
        <v>426</v>
      </c>
      <c r="D256" s="114"/>
      <c r="E256" s="114"/>
      <c r="F256" s="114"/>
      <c r="G256" s="114">
        <v>426</v>
      </c>
      <c r="H256" s="114">
        <f t="shared" si="128"/>
        <v>76</v>
      </c>
      <c r="I256" s="115">
        <f t="shared" si="129"/>
        <v>17.84037558685446</v>
      </c>
    </row>
    <row r="257" spans="1:9" s="95" customFormat="1" ht="18" customHeight="1">
      <c r="A257" s="104" t="s">
        <v>619</v>
      </c>
      <c r="B257" s="114">
        <v>30</v>
      </c>
      <c r="C257" s="114">
        <f t="shared" si="127"/>
        <v>30</v>
      </c>
      <c r="D257" s="114"/>
      <c r="E257" s="114">
        <v>30</v>
      </c>
      <c r="F257" s="114"/>
      <c r="G257" s="114"/>
      <c r="H257" s="114">
        <f t="shared" si="128"/>
        <v>0</v>
      </c>
      <c r="I257" s="115">
        <f t="shared" si="129"/>
        <v>0</v>
      </c>
    </row>
    <row r="258" spans="1:9" s="95" customFormat="1" ht="18" customHeight="1">
      <c r="A258" s="104" t="s">
        <v>621</v>
      </c>
      <c r="B258" s="114"/>
      <c r="C258" s="114">
        <f t="shared" si="127"/>
        <v>30</v>
      </c>
      <c r="D258" s="114"/>
      <c r="E258" s="114">
        <v>30</v>
      </c>
      <c r="F258" s="114"/>
      <c r="G258" s="114"/>
      <c r="H258" s="114">
        <f t="shared" si="128"/>
        <v>30</v>
      </c>
      <c r="I258" s="115">
        <f t="shared" si="129"/>
        <v>100</v>
      </c>
    </row>
    <row r="259" spans="1:9" s="97" customFormat="1" ht="18" customHeight="1">
      <c r="A259" s="102" t="s">
        <v>237</v>
      </c>
      <c r="B259" s="166">
        <f>SUM(B260)</f>
        <v>286</v>
      </c>
      <c r="C259" s="166">
        <f t="shared" ref="C259:G259" si="131">SUM(C260)</f>
        <v>284</v>
      </c>
      <c r="D259" s="166">
        <f t="shared" si="131"/>
        <v>194</v>
      </c>
      <c r="E259" s="166">
        <f t="shared" si="131"/>
        <v>90</v>
      </c>
      <c r="F259" s="166">
        <f t="shared" si="131"/>
        <v>0</v>
      </c>
      <c r="G259" s="166">
        <f t="shared" si="131"/>
        <v>0</v>
      </c>
      <c r="H259" s="166">
        <f t="shared" si="128"/>
        <v>-2</v>
      </c>
      <c r="I259" s="167">
        <f t="shared" si="129"/>
        <v>-0.70422535211267612</v>
      </c>
    </row>
    <row r="260" spans="1:9" s="98" customFormat="1" ht="18" customHeight="1">
      <c r="A260" s="103" t="s">
        <v>238</v>
      </c>
      <c r="B260" s="164">
        <f>SUM(B261:B263)</f>
        <v>286</v>
      </c>
      <c r="C260" s="164">
        <f t="shared" ref="C260:G260" si="132">SUM(C261:C263)</f>
        <v>284</v>
      </c>
      <c r="D260" s="164">
        <f t="shared" si="132"/>
        <v>194</v>
      </c>
      <c r="E260" s="164">
        <f t="shared" si="132"/>
        <v>90</v>
      </c>
      <c r="F260" s="164">
        <f t="shared" si="132"/>
        <v>0</v>
      </c>
      <c r="G260" s="164">
        <f t="shared" si="132"/>
        <v>0</v>
      </c>
      <c r="H260" s="164">
        <f t="shared" si="128"/>
        <v>-2</v>
      </c>
      <c r="I260" s="165">
        <f t="shared" si="129"/>
        <v>-0.70422535211267612</v>
      </c>
    </row>
    <row r="261" spans="1:9" s="95" customFormat="1" ht="18" customHeight="1">
      <c r="A261" s="104" t="s">
        <v>479</v>
      </c>
      <c r="B261" s="114">
        <v>151</v>
      </c>
      <c r="C261" s="114">
        <f t="shared" ref="C261:C263" si="133">SUM(D261:G261)</f>
        <v>129</v>
      </c>
      <c r="D261" s="114">
        <v>74</v>
      </c>
      <c r="E261" s="114">
        <v>55</v>
      </c>
      <c r="F261" s="114"/>
      <c r="G261" s="114"/>
      <c r="H261" s="114">
        <f t="shared" si="128"/>
        <v>-22</v>
      </c>
      <c r="I261" s="115">
        <f t="shared" si="129"/>
        <v>-17.054263565891471</v>
      </c>
    </row>
    <row r="262" spans="1:9" s="95" customFormat="1" ht="18" customHeight="1">
      <c r="A262" s="104" t="s">
        <v>239</v>
      </c>
      <c r="B262" s="114">
        <v>21</v>
      </c>
      <c r="C262" s="114">
        <f t="shared" si="133"/>
        <v>35</v>
      </c>
      <c r="D262" s="114">
        <v>0</v>
      </c>
      <c r="E262" s="114">
        <v>35</v>
      </c>
      <c r="F262" s="114"/>
      <c r="G262" s="114"/>
      <c r="H262" s="114">
        <f t="shared" si="128"/>
        <v>14</v>
      </c>
      <c r="I262" s="115">
        <f t="shared" si="129"/>
        <v>40</v>
      </c>
    </row>
    <row r="263" spans="1:9" s="95" customFormat="1" ht="18" customHeight="1">
      <c r="A263" s="104" t="s">
        <v>240</v>
      </c>
      <c r="B263" s="114">
        <v>114</v>
      </c>
      <c r="C263" s="114">
        <f t="shared" si="133"/>
        <v>120</v>
      </c>
      <c r="D263" s="114">
        <v>120</v>
      </c>
      <c r="E263" s="114"/>
      <c r="F263" s="114"/>
      <c r="G263" s="114"/>
      <c r="H263" s="114">
        <f t="shared" si="128"/>
        <v>6</v>
      </c>
      <c r="I263" s="115">
        <f t="shared" si="129"/>
        <v>5</v>
      </c>
    </row>
    <row r="264" spans="1:9" s="97" customFormat="1" ht="18" customHeight="1">
      <c r="A264" s="102" t="s">
        <v>480</v>
      </c>
      <c r="B264" s="166">
        <f t="shared" ref="B264:B265" si="134">SUM(B265)</f>
        <v>0</v>
      </c>
      <c r="C264" s="166">
        <f>SUM(C265)</f>
        <v>2</v>
      </c>
      <c r="D264" s="166">
        <f t="shared" ref="D264:G265" si="135">SUM(D265)</f>
        <v>0</v>
      </c>
      <c r="E264" s="166">
        <f t="shared" si="135"/>
        <v>0</v>
      </c>
      <c r="F264" s="166">
        <f t="shared" si="135"/>
        <v>0</v>
      </c>
      <c r="G264" s="166">
        <f t="shared" si="135"/>
        <v>2</v>
      </c>
      <c r="H264" s="166">
        <f t="shared" si="128"/>
        <v>2</v>
      </c>
      <c r="I264" s="167">
        <f t="shared" si="129"/>
        <v>100</v>
      </c>
    </row>
    <row r="265" spans="1:9" s="98" customFormat="1" ht="18" customHeight="1">
      <c r="A265" s="103" t="s">
        <v>241</v>
      </c>
      <c r="B265" s="164">
        <f t="shared" si="134"/>
        <v>0</v>
      </c>
      <c r="C265" s="164">
        <f>SUM(C266)</f>
        <v>2</v>
      </c>
      <c r="D265" s="164">
        <f t="shared" si="135"/>
        <v>0</v>
      </c>
      <c r="E265" s="164">
        <f t="shared" si="135"/>
        <v>0</v>
      </c>
      <c r="F265" s="164">
        <f t="shared" si="135"/>
        <v>0</v>
      </c>
      <c r="G265" s="164">
        <f t="shared" si="135"/>
        <v>2</v>
      </c>
      <c r="H265" s="164">
        <f t="shared" si="128"/>
        <v>2</v>
      </c>
      <c r="I265" s="165">
        <f t="shared" si="129"/>
        <v>100</v>
      </c>
    </row>
    <row r="266" spans="1:9" s="95" customFormat="1" ht="18" customHeight="1">
      <c r="A266" s="104" t="s">
        <v>242</v>
      </c>
      <c r="B266" s="114">
        <v>0</v>
      </c>
      <c r="C266" s="114">
        <f>SUM(D266:G266)</f>
        <v>2</v>
      </c>
      <c r="D266" s="114"/>
      <c r="E266" s="114"/>
      <c r="F266" s="114"/>
      <c r="G266" s="114">
        <v>2</v>
      </c>
      <c r="H266" s="114">
        <f t="shared" si="128"/>
        <v>2</v>
      </c>
      <c r="I266" s="115">
        <f t="shared" si="129"/>
        <v>100</v>
      </c>
    </row>
    <row r="267" spans="1:9" s="97" customFormat="1" ht="18" customHeight="1">
      <c r="A267" s="102" t="s">
        <v>481</v>
      </c>
      <c r="B267" s="166">
        <f t="shared" ref="B267:G268" si="136">SUM(B268)</f>
        <v>0</v>
      </c>
      <c r="C267" s="166">
        <f t="shared" si="136"/>
        <v>10000</v>
      </c>
      <c r="D267" s="166">
        <f t="shared" si="136"/>
        <v>0</v>
      </c>
      <c r="E267" s="166">
        <f t="shared" si="136"/>
        <v>0</v>
      </c>
      <c r="F267" s="166">
        <f t="shared" si="136"/>
        <v>0</v>
      </c>
      <c r="G267" s="166">
        <f t="shared" si="136"/>
        <v>10000</v>
      </c>
      <c r="H267" s="166">
        <f t="shared" si="128"/>
        <v>10000</v>
      </c>
      <c r="I267" s="167">
        <f t="shared" si="129"/>
        <v>100</v>
      </c>
    </row>
    <row r="268" spans="1:9" s="98" customFormat="1" ht="18" customHeight="1">
      <c r="A268" s="103" t="s">
        <v>441</v>
      </c>
      <c r="B268" s="164">
        <f t="shared" si="136"/>
        <v>0</v>
      </c>
      <c r="C268" s="164">
        <f t="shared" si="136"/>
        <v>10000</v>
      </c>
      <c r="D268" s="164">
        <f t="shared" si="136"/>
        <v>0</v>
      </c>
      <c r="E268" s="164">
        <f t="shared" si="136"/>
        <v>0</v>
      </c>
      <c r="F268" s="164">
        <f t="shared" si="136"/>
        <v>0</v>
      </c>
      <c r="G268" s="164">
        <f t="shared" si="136"/>
        <v>10000</v>
      </c>
      <c r="H268" s="164">
        <f t="shared" si="128"/>
        <v>10000</v>
      </c>
      <c r="I268" s="165">
        <f t="shared" si="129"/>
        <v>100</v>
      </c>
    </row>
    <row r="269" spans="1:9" s="95" customFormat="1" ht="18" customHeight="1">
      <c r="A269" s="104" t="s">
        <v>442</v>
      </c>
      <c r="B269" s="114"/>
      <c r="C269" s="114">
        <f t="shared" ref="C269" si="137">SUM(D269:G269)</f>
        <v>10000</v>
      </c>
      <c r="D269" s="114"/>
      <c r="E269" s="114"/>
      <c r="F269" s="114"/>
      <c r="G269" s="114">
        <v>10000</v>
      </c>
      <c r="H269" s="114">
        <f t="shared" si="128"/>
        <v>10000</v>
      </c>
      <c r="I269" s="115">
        <f t="shared" si="129"/>
        <v>100</v>
      </c>
    </row>
    <row r="270" spans="1:9" s="97" customFormat="1" ht="18" customHeight="1">
      <c r="A270" s="102" t="s">
        <v>482</v>
      </c>
      <c r="B270" s="166">
        <f t="shared" ref="B270:B271" si="138">SUM(B271)</f>
        <v>1550</v>
      </c>
      <c r="C270" s="166">
        <f t="shared" ref="C270:G271" si="139">SUM(C271)</f>
        <v>1330</v>
      </c>
      <c r="D270" s="166">
        <f t="shared" si="139"/>
        <v>0</v>
      </c>
      <c r="E270" s="166">
        <f t="shared" si="139"/>
        <v>0</v>
      </c>
      <c r="F270" s="166">
        <f t="shared" si="139"/>
        <v>0</v>
      </c>
      <c r="G270" s="166">
        <f t="shared" si="139"/>
        <v>1330</v>
      </c>
      <c r="H270" s="166">
        <f t="shared" si="128"/>
        <v>-220</v>
      </c>
      <c r="I270" s="167">
        <f t="shared" si="129"/>
        <v>-16.541353383458645</v>
      </c>
    </row>
    <row r="271" spans="1:9" s="98" customFormat="1" ht="18" customHeight="1">
      <c r="A271" s="103" t="s">
        <v>243</v>
      </c>
      <c r="B271" s="164">
        <f t="shared" si="138"/>
        <v>1550</v>
      </c>
      <c r="C271" s="164">
        <f t="shared" si="139"/>
        <v>1330</v>
      </c>
      <c r="D271" s="164">
        <f t="shared" si="139"/>
        <v>0</v>
      </c>
      <c r="E271" s="164">
        <f t="shared" si="139"/>
        <v>0</v>
      </c>
      <c r="F271" s="164">
        <f t="shared" si="139"/>
        <v>0</v>
      </c>
      <c r="G271" s="164">
        <f t="shared" si="139"/>
        <v>1330</v>
      </c>
      <c r="H271" s="164">
        <f t="shared" si="128"/>
        <v>-220</v>
      </c>
      <c r="I271" s="165">
        <f t="shared" si="129"/>
        <v>-16.541353383458645</v>
      </c>
    </row>
    <row r="272" spans="1:9" s="95" customFormat="1" ht="18" customHeight="1">
      <c r="A272" s="104" t="s">
        <v>244</v>
      </c>
      <c r="B272" s="114">
        <v>1550</v>
      </c>
      <c r="C272" s="114">
        <f t="shared" ref="C272:C277" si="140">SUM(D272:G272)</f>
        <v>1330</v>
      </c>
      <c r="D272" s="114"/>
      <c r="E272" s="114"/>
      <c r="F272" s="114"/>
      <c r="G272" s="114">
        <v>1330</v>
      </c>
      <c r="H272" s="114">
        <f t="shared" si="128"/>
        <v>-220</v>
      </c>
      <c r="I272" s="115">
        <f t="shared" si="129"/>
        <v>-16.541353383458645</v>
      </c>
    </row>
    <row r="273" spans="1:9" s="97" customFormat="1" ht="18" customHeight="1">
      <c r="A273" s="102" t="s">
        <v>483</v>
      </c>
      <c r="B273" s="166">
        <f t="shared" ref="B273:G273" si="141">SUM(B274)</f>
        <v>314</v>
      </c>
      <c r="C273" s="166">
        <f t="shared" si="141"/>
        <v>327</v>
      </c>
      <c r="D273" s="166">
        <f t="shared" si="141"/>
        <v>265</v>
      </c>
      <c r="E273" s="166">
        <f t="shared" si="141"/>
        <v>62</v>
      </c>
      <c r="F273" s="166">
        <f t="shared" si="141"/>
        <v>0</v>
      </c>
      <c r="G273" s="166">
        <f t="shared" si="141"/>
        <v>0</v>
      </c>
      <c r="H273" s="166">
        <f t="shared" si="128"/>
        <v>13</v>
      </c>
      <c r="I273" s="167">
        <f t="shared" si="129"/>
        <v>3.9755351681957185</v>
      </c>
    </row>
    <row r="274" spans="1:9" s="98" customFormat="1" ht="18" customHeight="1">
      <c r="A274" s="103" t="s">
        <v>245</v>
      </c>
      <c r="B274" s="164">
        <f>SUM(B275:B277)</f>
        <v>314</v>
      </c>
      <c r="C274" s="164">
        <f t="shared" ref="C274:G274" si="142">SUM(C275:C277)</f>
        <v>327</v>
      </c>
      <c r="D274" s="164">
        <f t="shared" si="142"/>
        <v>265</v>
      </c>
      <c r="E274" s="164">
        <f t="shared" si="142"/>
        <v>62</v>
      </c>
      <c r="F274" s="164">
        <f t="shared" si="142"/>
        <v>0</v>
      </c>
      <c r="G274" s="164">
        <f t="shared" si="142"/>
        <v>0</v>
      </c>
      <c r="H274" s="164">
        <f t="shared" si="128"/>
        <v>13</v>
      </c>
      <c r="I274" s="165">
        <f t="shared" si="129"/>
        <v>3.9755351681957185</v>
      </c>
    </row>
    <row r="275" spans="1:9" s="95" customFormat="1" ht="18" customHeight="1">
      <c r="A275" s="104" t="s">
        <v>82</v>
      </c>
      <c r="B275" s="114">
        <v>202</v>
      </c>
      <c r="C275" s="114">
        <f t="shared" si="140"/>
        <v>206</v>
      </c>
      <c r="D275" s="114">
        <v>182</v>
      </c>
      <c r="E275" s="114">
        <v>24</v>
      </c>
      <c r="F275" s="114"/>
      <c r="G275" s="114"/>
      <c r="H275" s="114">
        <f t="shared" si="128"/>
        <v>4</v>
      </c>
      <c r="I275" s="115">
        <f t="shared" si="129"/>
        <v>1.9417475728155338</v>
      </c>
    </row>
    <row r="276" spans="1:9" s="95" customFormat="1" ht="18" customHeight="1">
      <c r="A276" s="104" t="s">
        <v>83</v>
      </c>
      <c r="B276" s="114">
        <v>45</v>
      </c>
      <c r="C276" s="114">
        <f t="shared" si="140"/>
        <v>52</v>
      </c>
      <c r="D276" s="114">
        <v>14</v>
      </c>
      <c r="E276" s="114">
        <v>38</v>
      </c>
      <c r="F276" s="114"/>
      <c r="G276" s="114"/>
      <c r="H276" s="114">
        <f t="shared" si="128"/>
        <v>7</v>
      </c>
      <c r="I276" s="115">
        <f t="shared" si="129"/>
        <v>13.461538461538462</v>
      </c>
    </row>
    <row r="277" spans="1:9" s="95" customFormat="1" ht="18" customHeight="1">
      <c r="A277" s="104" t="s">
        <v>246</v>
      </c>
      <c r="B277" s="114">
        <v>67</v>
      </c>
      <c r="C277" s="114">
        <f t="shared" si="140"/>
        <v>69</v>
      </c>
      <c r="D277" s="114">
        <v>69</v>
      </c>
      <c r="E277" s="114"/>
      <c r="F277" s="114"/>
      <c r="G277" s="114"/>
      <c r="H277" s="114">
        <f t="shared" si="128"/>
        <v>2</v>
      </c>
      <c r="I277" s="115">
        <f t="shared" si="129"/>
        <v>2.8985507246376812</v>
      </c>
    </row>
    <row r="278" spans="1:9" s="97" customFormat="1" ht="18" customHeight="1">
      <c r="A278" s="102" t="s">
        <v>484</v>
      </c>
      <c r="B278" s="162">
        <v>800</v>
      </c>
      <c r="C278" s="162">
        <f t="shared" ref="C278" si="143">SUM(D278:G278)</f>
        <v>860</v>
      </c>
      <c r="D278" s="162"/>
      <c r="E278" s="162"/>
      <c r="F278" s="162"/>
      <c r="G278" s="162">
        <v>860</v>
      </c>
      <c r="H278" s="162">
        <f t="shared" si="128"/>
        <v>60</v>
      </c>
      <c r="I278" s="163">
        <f t="shared" si="129"/>
        <v>6.9767441860465116</v>
      </c>
    </row>
    <row r="279" spans="1:9" s="97" customFormat="1" ht="18" customHeight="1">
      <c r="A279" s="102" t="s">
        <v>485</v>
      </c>
      <c r="B279" s="166">
        <f t="shared" ref="B279:B283" si="144">SUM(B280)</f>
        <v>73</v>
      </c>
      <c r="C279" s="166">
        <f t="shared" ref="C279:G280" si="145">SUM(C280)</f>
        <v>7568</v>
      </c>
      <c r="D279" s="166">
        <f t="shared" si="145"/>
        <v>2268</v>
      </c>
      <c r="E279" s="166">
        <f t="shared" si="145"/>
        <v>0</v>
      </c>
      <c r="F279" s="166">
        <f t="shared" si="145"/>
        <v>0</v>
      </c>
      <c r="G279" s="166">
        <f t="shared" si="145"/>
        <v>5300</v>
      </c>
      <c r="H279" s="166">
        <f t="shared" si="128"/>
        <v>7495</v>
      </c>
      <c r="I279" s="167">
        <f t="shared" si="129"/>
        <v>99.035412262156456</v>
      </c>
    </row>
    <row r="280" spans="1:9" s="98" customFormat="1" ht="18" customHeight="1">
      <c r="A280" s="103" t="s">
        <v>247</v>
      </c>
      <c r="B280" s="164">
        <f t="shared" si="144"/>
        <v>73</v>
      </c>
      <c r="C280" s="164">
        <f t="shared" si="145"/>
        <v>7568</v>
      </c>
      <c r="D280" s="164">
        <f t="shared" si="145"/>
        <v>2268</v>
      </c>
      <c r="E280" s="164">
        <f t="shared" si="145"/>
        <v>0</v>
      </c>
      <c r="F280" s="164">
        <f t="shared" si="145"/>
        <v>0</v>
      </c>
      <c r="G280" s="164">
        <f t="shared" si="145"/>
        <v>5300</v>
      </c>
      <c r="H280" s="164">
        <f t="shared" si="128"/>
        <v>7495</v>
      </c>
      <c r="I280" s="165">
        <f t="shared" si="129"/>
        <v>99.035412262156456</v>
      </c>
    </row>
    <row r="281" spans="1:9" s="95" customFormat="1" ht="18" customHeight="1">
      <c r="A281" s="104" t="s">
        <v>248</v>
      </c>
      <c r="B281" s="114">
        <v>73</v>
      </c>
      <c r="C281" s="114">
        <f t="shared" ref="C281:C286" si="146">SUM(D281:G281)</f>
        <v>7568</v>
      </c>
      <c r="D281" s="114">
        <v>2268</v>
      </c>
      <c r="E281" s="114"/>
      <c r="F281" s="114"/>
      <c r="G281" s="114">
        <f>1300+2500+1500</f>
        <v>5300</v>
      </c>
      <c r="H281" s="114">
        <f t="shared" si="128"/>
        <v>7495</v>
      </c>
      <c r="I281" s="115">
        <f t="shared" si="129"/>
        <v>99.035412262156456</v>
      </c>
    </row>
    <row r="282" spans="1:9" s="97" customFormat="1" ht="18" customHeight="1">
      <c r="A282" s="102" t="s">
        <v>486</v>
      </c>
      <c r="B282" s="166">
        <f t="shared" si="144"/>
        <v>2783</v>
      </c>
      <c r="C282" s="166">
        <f t="shared" ref="C282:G283" si="147">SUM(C283)</f>
        <v>8579</v>
      </c>
      <c r="D282" s="166">
        <f t="shared" si="147"/>
        <v>0</v>
      </c>
      <c r="E282" s="166">
        <f t="shared" si="147"/>
        <v>0</v>
      </c>
      <c r="F282" s="166">
        <f t="shared" si="147"/>
        <v>8579</v>
      </c>
      <c r="G282" s="166">
        <f t="shared" si="147"/>
        <v>0</v>
      </c>
      <c r="H282" s="166">
        <f t="shared" si="128"/>
        <v>5796</v>
      </c>
      <c r="I282" s="167">
        <f t="shared" si="129"/>
        <v>67.560321715817693</v>
      </c>
    </row>
    <row r="283" spans="1:9" s="98" customFormat="1" ht="18" customHeight="1">
      <c r="A283" s="103" t="s">
        <v>249</v>
      </c>
      <c r="B283" s="164">
        <f t="shared" si="144"/>
        <v>2783</v>
      </c>
      <c r="C283" s="164">
        <f t="shared" si="147"/>
        <v>8579</v>
      </c>
      <c r="D283" s="164">
        <f t="shared" si="147"/>
        <v>0</v>
      </c>
      <c r="E283" s="164">
        <f t="shared" si="147"/>
        <v>0</v>
      </c>
      <c r="F283" s="164">
        <f t="shared" si="147"/>
        <v>8579</v>
      </c>
      <c r="G283" s="164">
        <f t="shared" si="147"/>
        <v>0</v>
      </c>
      <c r="H283" s="164">
        <f t="shared" si="128"/>
        <v>5796</v>
      </c>
      <c r="I283" s="165">
        <f t="shared" si="129"/>
        <v>67.560321715817693</v>
      </c>
    </row>
    <row r="284" spans="1:9" s="95" customFormat="1" ht="18" customHeight="1">
      <c r="A284" s="104" t="s">
        <v>250</v>
      </c>
      <c r="B284" s="114">
        <v>2783</v>
      </c>
      <c r="C284" s="114">
        <f t="shared" si="146"/>
        <v>8579</v>
      </c>
      <c r="D284" s="114"/>
      <c r="E284" s="114"/>
      <c r="F284" s="114">
        <v>8579</v>
      </c>
      <c r="G284" s="114"/>
      <c r="H284" s="114">
        <f t="shared" si="128"/>
        <v>5796</v>
      </c>
      <c r="I284" s="115">
        <f t="shared" si="129"/>
        <v>67.560321715817693</v>
      </c>
    </row>
    <row r="285" spans="1:9" s="97" customFormat="1" ht="18" customHeight="1">
      <c r="A285" s="102" t="s">
        <v>487</v>
      </c>
      <c r="B285" s="166">
        <f>SUM(B286)</f>
        <v>1</v>
      </c>
      <c r="C285" s="166">
        <f t="shared" ref="C285:G285" si="148">SUM(C286)</f>
        <v>10</v>
      </c>
      <c r="D285" s="166">
        <f t="shared" si="148"/>
        <v>0</v>
      </c>
      <c r="E285" s="166">
        <f t="shared" si="148"/>
        <v>0</v>
      </c>
      <c r="F285" s="166">
        <f t="shared" si="148"/>
        <v>10</v>
      </c>
      <c r="G285" s="166">
        <f t="shared" si="148"/>
        <v>0</v>
      </c>
      <c r="H285" s="166">
        <f t="shared" si="128"/>
        <v>9</v>
      </c>
      <c r="I285" s="167">
        <f t="shared" si="129"/>
        <v>90</v>
      </c>
    </row>
    <row r="286" spans="1:9" s="98" customFormat="1" ht="18" customHeight="1">
      <c r="A286" s="103" t="s">
        <v>251</v>
      </c>
      <c r="B286" s="164">
        <v>1</v>
      </c>
      <c r="C286" s="164">
        <f t="shared" si="146"/>
        <v>10</v>
      </c>
      <c r="D286" s="164"/>
      <c r="E286" s="164"/>
      <c r="F286" s="164">
        <v>10</v>
      </c>
      <c r="G286" s="164"/>
      <c r="H286" s="164">
        <f t="shared" si="128"/>
        <v>9</v>
      </c>
      <c r="I286" s="165">
        <f t="shared" si="129"/>
        <v>90</v>
      </c>
    </row>
    <row r="287" spans="1:9" s="97" customFormat="1" ht="18" customHeight="1">
      <c r="A287" s="110" t="s">
        <v>252</v>
      </c>
      <c r="B287" s="162">
        <f t="shared" ref="B287:G287" si="149">SUM(B7,B87,B90,B98,B119,B130,B145,B202,B224,B230,B241,B259,B264,B270,B267,B273,B278,B279,B282,B285)</f>
        <v>106492</v>
      </c>
      <c r="C287" s="162">
        <f t="shared" si="149"/>
        <v>142064</v>
      </c>
      <c r="D287" s="162">
        <f t="shared" si="149"/>
        <v>71476</v>
      </c>
      <c r="E287" s="162">
        <f t="shared" si="149"/>
        <v>17870</v>
      </c>
      <c r="F287" s="162">
        <f t="shared" si="149"/>
        <v>8589</v>
      </c>
      <c r="G287" s="162">
        <f t="shared" si="149"/>
        <v>44129</v>
      </c>
      <c r="H287" s="162">
        <f t="shared" si="128"/>
        <v>35572</v>
      </c>
      <c r="I287" s="162">
        <f t="shared" si="129"/>
        <v>25.039418853474487</v>
      </c>
    </row>
    <row r="291" spans="1:9">
      <c r="E291" s="118"/>
    </row>
    <row r="292" spans="1:9" ht="14.25">
      <c r="A292" s="101"/>
      <c r="B292" s="101"/>
      <c r="C292" s="101"/>
      <c r="G292" s="118"/>
      <c r="I292" s="101"/>
    </row>
    <row r="294" spans="1:9" ht="14.25">
      <c r="A294" s="101"/>
      <c r="B294" s="101"/>
      <c r="C294" s="101"/>
      <c r="G294" s="118"/>
      <c r="I294" s="101"/>
    </row>
    <row r="296" spans="1:9" ht="14.25">
      <c r="A296" s="101"/>
      <c r="B296" s="101"/>
      <c r="C296" s="101"/>
      <c r="G296" s="118"/>
      <c r="I296" s="101"/>
    </row>
  </sheetData>
  <mergeCells count="11">
    <mergeCell ref="A2:I2"/>
    <mergeCell ref="C4:G4"/>
    <mergeCell ref="A4:A6"/>
    <mergeCell ref="B4:B6"/>
    <mergeCell ref="C5:C6"/>
    <mergeCell ref="D5:D6"/>
    <mergeCell ref="E5:E6"/>
    <mergeCell ref="F5:F6"/>
    <mergeCell ref="G5:G6"/>
    <mergeCell ref="H4:H6"/>
    <mergeCell ref="I4:I6"/>
  </mergeCells>
  <phoneticPr fontId="91" type="noConversion"/>
  <printOptions horizontalCentered="1"/>
  <pageMargins left="0.39370078740157483" right="0.39370078740157483" top="0.78740157480314965" bottom="0.59055118110236227" header="0.39370078740157483" footer="0.39370078740157483"/>
  <pageSetup paperSize="9" firstPageNumber="6" orientation="landscape" useFirstPageNumber="1" r:id="rId1"/>
  <headerFooter alignWithMargins="0">
    <oddFooter>&amp;C- &amp;P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0"/>
  <sheetViews>
    <sheetView showZeros="0" workbookViewId="0">
      <pane xSplit="1" ySplit="7" topLeftCell="B270" activePane="bottomRight" state="frozen"/>
      <selection activeCell="B6" sqref="B6:B18"/>
      <selection pane="topRight" activeCell="B6" sqref="B6:B18"/>
      <selection pane="bottomLeft" activeCell="B6" sqref="B6:B18"/>
      <selection pane="bottomRight" activeCell="M1" sqref="M1:AF1048576"/>
    </sheetView>
  </sheetViews>
  <sheetFormatPr defaultColWidth="9.28515625" defaultRowHeight="14.25"/>
  <cols>
    <col min="1" max="1" width="41.42578125" style="100" customWidth="1"/>
    <col min="2" max="2" width="8.5703125" style="92" customWidth="1"/>
    <col min="3" max="3" width="8.5703125" style="101" customWidth="1"/>
    <col min="4" max="4" width="10" style="101" customWidth="1"/>
    <col min="5" max="5" width="8.5703125" style="101" customWidth="1"/>
    <col min="6" max="7" width="10" style="101" customWidth="1"/>
    <col min="8" max="8" width="7.140625" style="101" customWidth="1"/>
    <col min="9" max="11" width="10" style="101" customWidth="1"/>
    <col min="12" max="12" width="7.140625" style="101" customWidth="1"/>
    <col min="13" max="143" width="10.42578125" style="101" customWidth="1"/>
    <col min="144" max="209" width="9.28515625" style="101"/>
    <col min="210" max="210" width="41.42578125" style="101" customWidth="1"/>
    <col min="211" max="211" width="11" style="101" customWidth="1"/>
    <col min="212" max="222" width="10.7109375" style="101" customWidth="1"/>
    <col min="223" max="223" width="18" style="101" customWidth="1"/>
    <col min="224" max="224" width="10.42578125" style="101" customWidth="1"/>
    <col min="225" max="225" width="9.5703125" style="101" customWidth="1"/>
    <col min="226" max="226" width="50.140625" style="101" customWidth="1"/>
    <col min="227" max="399" width="10.42578125" style="101" customWidth="1"/>
    <col min="400" max="465" width="9.28515625" style="101"/>
    <col min="466" max="466" width="41.42578125" style="101" customWidth="1"/>
    <col min="467" max="467" width="11" style="101" customWidth="1"/>
    <col min="468" max="478" width="10.7109375" style="101" customWidth="1"/>
    <col min="479" max="479" width="18" style="101" customWidth="1"/>
    <col min="480" max="480" width="10.42578125" style="101" customWidth="1"/>
    <col min="481" max="481" width="9.5703125" style="101" customWidth="1"/>
    <col min="482" max="482" width="50.140625" style="101" customWidth="1"/>
    <col min="483" max="655" width="10.42578125" style="101" customWidth="1"/>
    <col min="656" max="721" width="9.28515625" style="101"/>
    <col min="722" max="722" width="41.42578125" style="101" customWidth="1"/>
    <col min="723" max="723" width="11" style="101" customWidth="1"/>
    <col min="724" max="734" width="10.7109375" style="101" customWidth="1"/>
    <col min="735" max="735" width="18" style="101" customWidth="1"/>
    <col min="736" max="736" width="10.42578125" style="101" customWidth="1"/>
    <col min="737" max="737" width="9.5703125" style="101" customWidth="1"/>
    <col min="738" max="738" width="50.140625" style="101" customWidth="1"/>
    <col min="739" max="911" width="10.42578125" style="101" customWidth="1"/>
    <col min="912" max="977" width="9.28515625" style="101"/>
    <col min="978" max="978" width="41.42578125" style="101" customWidth="1"/>
    <col min="979" max="979" width="11" style="101" customWidth="1"/>
    <col min="980" max="990" width="10.7109375" style="101" customWidth="1"/>
    <col min="991" max="991" width="18" style="101" customWidth="1"/>
    <col min="992" max="992" width="10.42578125" style="101" customWidth="1"/>
    <col min="993" max="993" width="9.5703125" style="101" customWidth="1"/>
    <col min="994" max="994" width="50.140625" style="101" customWidth="1"/>
    <col min="995" max="1167" width="10.42578125" style="101" customWidth="1"/>
    <col min="1168" max="1233" width="9.28515625" style="101"/>
    <col min="1234" max="1234" width="41.42578125" style="101" customWidth="1"/>
    <col min="1235" max="1235" width="11" style="101" customWidth="1"/>
    <col min="1236" max="1246" width="10.7109375" style="101" customWidth="1"/>
    <col min="1247" max="1247" width="18" style="101" customWidth="1"/>
    <col min="1248" max="1248" width="10.42578125" style="101" customWidth="1"/>
    <col min="1249" max="1249" width="9.5703125" style="101" customWidth="1"/>
    <col min="1250" max="1250" width="50.140625" style="101" customWidth="1"/>
    <col min="1251" max="1423" width="10.42578125" style="101" customWidth="1"/>
    <col min="1424" max="1489" width="9.28515625" style="101"/>
    <col min="1490" max="1490" width="41.42578125" style="101" customWidth="1"/>
    <col min="1491" max="1491" width="11" style="101" customWidth="1"/>
    <col min="1492" max="1502" width="10.7109375" style="101" customWidth="1"/>
    <col min="1503" max="1503" width="18" style="101" customWidth="1"/>
    <col min="1504" max="1504" width="10.42578125" style="101" customWidth="1"/>
    <col min="1505" max="1505" width="9.5703125" style="101" customWidth="1"/>
    <col min="1506" max="1506" width="50.140625" style="101" customWidth="1"/>
    <col min="1507" max="1679" width="10.42578125" style="101" customWidth="1"/>
    <col min="1680" max="1745" width="9.28515625" style="101"/>
    <col min="1746" max="1746" width="41.42578125" style="101" customWidth="1"/>
    <col min="1747" max="1747" width="11" style="101" customWidth="1"/>
    <col min="1748" max="1758" width="10.7109375" style="101" customWidth="1"/>
    <col min="1759" max="1759" width="18" style="101" customWidth="1"/>
    <col min="1760" max="1760" width="10.42578125" style="101" customWidth="1"/>
    <col min="1761" max="1761" width="9.5703125" style="101" customWidth="1"/>
    <col min="1762" max="1762" width="50.140625" style="101" customWidth="1"/>
    <col min="1763" max="1935" width="10.42578125" style="101" customWidth="1"/>
    <col min="1936" max="2001" width="9.28515625" style="101"/>
    <col min="2002" max="2002" width="41.42578125" style="101" customWidth="1"/>
    <col min="2003" max="2003" width="11" style="101" customWidth="1"/>
    <col min="2004" max="2014" width="10.7109375" style="101" customWidth="1"/>
    <col min="2015" max="2015" width="18" style="101" customWidth="1"/>
    <col min="2016" max="2016" width="10.42578125" style="101" customWidth="1"/>
    <col min="2017" max="2017" width="9.5703125" style="101" customWidth="1"/>
    <col min="2018" max="2018" width="50.140625" style="101" customWidth="1"/>
    <col min="2019" max="2191" width="10.42578125" style="101" customWidth="1"/>
    <col min="2192" max="2257" width="9.28515625" style="101"/>
    <col min="2258" max="2258" width="41.42578125" style="101" customWidth="1"/>
    <col min="2259" max="2259" width="11" style="101" customWidth="1"/>
    <col min="2260" max="2270" width="10.7109375" style="101" customWidth="1"/>
    <col min="2271" max="2271" width="18" style="101" customWidth="1"/>
    <col min="2272" max="2272" width="10.42578125" style="101" customWidth="1"/>
    <col min="2273" max="2273" width="9.5703125" style="101" customWidth="1"/>
    <col min="2274" max="2274" width="50.140625" style="101" customWidth="1"/>
    <col min="2275" max="2447" width="10.42578125" style="101" customWidth="1"/>
    <col min="2448" max="2513" width="9.28515625" style="101"/>
    <col min="2514" max="2514" width="41.42578125" style="101" customWidth="1"/>
    <col min="2515" max="2515" width="11" style="101" customWidth="1"/>
    <col min="2516" max="2526" width="10.7109375" style="101" customWidth="1"/>
    <col min="2527" max="2527" width="18" style="101" customWidth="1"/>
    <col min="2528" max="2528" width="10.42578125" style="101" customWidth="1"/>
    <col min="2529" max="2529" width="9.5703125" style="101" customWidth="1"/>
    <col min="2530" max="2530" width="50.140625" style="101" customWidth="1"/>
    <col min="2531" max="2703" width="10.42578125" style="101" customWidth="1"/>
    <col min="2704" max="2769" width="9.28515625" style="101"/>
    <col min="2770" max="2770" width="41.42578125" style="101" customWidth="1"/>
    <col min="2771" max="2771" width="11" style="101" customWidth="1"/>
    <col min="2772" max="2782" width="10.7109375" style="101" customWidth="1"/>
    <col min="2783" max="2783" width="18" style="101" customWidth="1"/>
    <col min="2784" max="2784" width="10.42578125" style="101" customWidth="1"/>
    <col min="2785" max="2785" width="9.5703125" style="101" customWidth="1"/>
    <col min="2786" max="2786" width="50.140625" style="101" customWidth="1"/>
    <col min="2787" max="2959" width="10.42578125" style="101" customWidth="1"/>
    <col min="2960" max="3025" width="9.28515625" style="101"/>
    <col min="3026" max="3026" width="41.42578125" style="101" customWidth="1"/>
    <col min="3027" max="3027" width="11" style="101" customWidth="1"/>
    <col min="3028" max="3038" width="10.7109375" style="101" customWidth="1"/>
    <col min="3039" max="3039" width="18" style="101" customWidth="1"/>
    <col min="3040" max="3040" width="10.42578125" style="101" customWidth="1"/>
    <col min="3041" max="3041" width="9.5703125" style="101" customWidth="1"/>
    <col min="3042" max="3042" width="50.140625" style="101" customWidth="1"/>
    <col min="3043" max="3215" width="10.42578125" style="101" customWidth="1"/>
    <col min="3216" max="3281" width="9.28515625" style="101"/>
    <col min="3282" max="3282" width="41.42578125" style="101" customWidth="1"/>
    <col min="3283" max="3283" width="11" style="101" customWidth="1"/>
    <col min="3284" max="3294" width="10.7109375" style="101" customWidth="1"/>
    <col min="3295" max="3295" width="18" style="101" customWidth="1"/>
    <col min="3296" max="3296" width="10.42578125" style="101" customWidth="1"/>
    <col min="3297" max="3297" width="9.5703125" style="101" customWidth="1"/>
    <col min="3298" max="3298" width="50.140625" style="101" customWidth="1"/>
    <col min="3299" max="3471" width="10.42578125" style="101" customWidth="1"/>
    <col min="3472" max="3537" width="9.28515625" style="101"/>
    <col min="3538" max="3538" width="41.42578125" style="101" customWidth="1"/>
    <col min="3539" max="3539" width="11" style="101" customWidth="1"/>
    <col min="3540" max="3550" width="10.7109375" style="101" customWidth="1"/>
    <col min="3551" max="3551" width="18" style="101" customWidth="1"/>
    <col min="3552" max="3552" width="10.42578125" style="101" customWidth="1"/>
    <col min="3553" max="3553" width="9.5703125" style="101" customWidth="1"/>
    <col min="3554" max="3554" width="50.140625" style="101" customWidth="1"/>
    <col min="3555" max="3727" width="10.42578125" style="101" customWidth="1"/>
    <col min="3728" max="3793" width="9.28515625" style="101"/>
    <col min="3794" max="3794" width="41.42578125" style="101" customWidth="1"/>
    <col min="3795" max="3795" width="11" style="101" customWidth="1"/>
    <col min="3796" max="3806" width="10.7109375" style="101" customWidth="1"/>
    <col min="3807" max="3807" width="18" style="101" customWidth="1"/>
    <col min="3808" max="3808" width="10.42578125" style="101" customWidth="1"/>
    <col min="3809" max="3809" width="9.5703125" style="101" customWidth="1"/>
    <col min="3810" max="3810" width="50.140625" style="101" customWidth="1"/>
    <col min="3811" max="3983" width="10.42578125" style="101" customWidth="1"/>
    <col min="3984" max="4049" width="9.28515625" style="101"/>
    <col min="4050" max="4050" width="41.42578125" style="101" customWidth="1"/>
    <col min="4051" max="4051" width="11" style="101" customWidth="1"/>
    <col min="4052" max="4062" width="10.7109375" style="101" customWidth="1"/>
    <col min="4063" max="4063" width="18" style="101" customWidth="1"/>
    <col min="4064" max="4064" width="10.42578125" style="101" customWidth="1"/>
    <col min="4065" max="4065" width="9.5703125" style="101" customWidth="1"/>
    <col min="4066" max="4066" width="50.140625" style="101" customWidth="1"/>
    <col min="4067" max="4239" width="10.42578125" style="101" customWidth="1"/>
    <col min="4240" max="4305" width="9.28515625" style="101"/>
    <col min="4306" max="4306" width="41.42578125" style="101" customWidth="1"/>
    <col min="4307" max="4307" width="11" style="101" customWidth="1"/>
    <col min="4308" max="4318" width="10.7109375" style="101" customWidth="1"/>
    <col min="4319" max="4319" width="18" style="101" customWidth="1"/>
    <col min="4320" max="4320" width="10.42578125" style="101" customWidth="1"/>
    <col min="4321" max="4321" width="9.5703125" style="101" customWidth="1"/>
    <col min="4322" max="4322" width="50.140625" style="101" customWidth="1"/>
    <col min="4323" max="4495" width="10.42578125" style="101" customWidth="1"/>
    <col min="4496" max="4561" width="9.28515625" style="101"/>
    <col min="4562" max="4562" width="41.42578125" style="101" customWidth="1"/>
    <col min="4563" max="4563" width="11" style="101" customWidth="1"/>
    <col min="4564" max="4574" width="10.7109375" style="101" customWidth="1"/>
    <col min="4575" max="4575" width="18" style="101" customWidth="1"/>
    <col min="4576" max="4576" width="10.42578125" style="101" customWidth="1"/>
    <col min="4577" max="4577" width="9.5703125" style="101" customWidth="1"/>
    <col min="4578" max="4578" width="50.140625" style="101" customWidth="1"/>
    <col min="4579" max="4751" width="10.42578125" style="101" customWidth="1"/>
    <col min="4752" max="4817" width="9.28515625" style="101"/>
    <col min="4818" max="4818" width="41.42578125" style="101" customWidth="1"/>
    <col min="4819" max="4819" width="11" style="101" customWidth="1"/>
    <col min="4820" max="4830" width="10.7109375" style="101" customWidth="1"/>
    <col min="4831" max="4831" width="18" style="101" customWidth="1"/>
    <col min="4832" max="4832" width="10.42578125" style="101" customWidth="1"/>
    <col min="4833" max="4833" width="9.5703125" style="101" customWidth="1"/>
    <col min="4834" max="4834" width="50.140625" style="101" customWidth="1"/>
    <col min="4835" max="5007" width="10.42578125" style="101" customWidth="1"/>
    <col min="5008" max="5073" width="9.28515625" style="101"/>
    <col min="5074" max="5074" width="41.42578125" style="101" customWidth="1"/>
    <col min="5075" max="5075" width="11" style="101" customWidth="1"/>
    <col min="5076" max="5086" width="10.7109375" style="101" customWidth="1"/>
    <col min="5087" max="5087" width="18" style="101" customWidth="1"/>
    <col min="5088" max="5088" width="10.42578125" style="101" customWidth="1"/>
    <col min="5089" max="5089" width="9.5703125" style="101" customWidth="1"/>
    <col min="5090" max="5090" width="50.140625" style="101" customWidth="1"/>
    <col min="5091" max="5263" width="10.42578125" style="101" customWidth="1"/>
    <col min="5264" max="5329" width="9.28515625" style="101"/>
    <col min="5330" max="5330" width="41.42578125" style="101" customWidth="1"/>
    <col min="5331" max="5331" width="11" style="101" customWidth="1"/>
    <col min="5332" max="5342" width="10.7109375" style="101" customWidth="1"/>
    <col min="5343" max="5343" width="18" style="101" customWidth="1"/>
    <col min="5344" max="5344" width="10.42578125" style="101" customWidth="1"/>
    <col min="5345" max="5345" width="9.5703125" style="101" customWidth="1"/>
    <col min="5346" max="5346" width="50.140625" style="101" customWidth="1"/>
    <col min="5347" max="5519" width="10.42578125" style="101" customWidth="1"/>
    <col min="5520" max="5585" width="9.28515625" style="101"/>
    <col min="5586" max="5586" width="41.42578125" style="101" customWidth="1"/>
    <col min="5587" max="5587" width="11" style="101" customWidth="1"/>
    <col min="5588" max="5598" width="10.7109375" style="101" customWidth="1"/>
    <col min="5599" max="5599" width="18" style="101" customWidth="1"/>
    <col min="5600" max="5600" width="10.42578125" style="101" customWidth="1"/>
    <col min="5601" max="5601" width="9.5703125" style="101" customWidth="1"/>
    <col min="5602" max="5602" width="50.140625" style="101" customWidth="1"/>
    <col min="5603" max="5775" width="10.42578125" style="101" customWidth="1"/>
    <col min="5776" max="5841" width="9.28515625" style="101"/>
    <col min="5842" max="5842" width="41.42578125" style="101" customWidth="1"/>
    <col min="5843" max="5843" width="11" style="101" customWidth="1"/>
    <col min="5844" max="5854" width="10.7109375" style="101" customWidth="1"/>
    <col min="5855" max="5855" width="18" style="101" customWidth="1"/>
    <col min="5856" max="5856" width="10.42578125" style="101" customWidth="1"/>
    <col min="5857" max="5857" width="9.5703125" style="101" customWidth="1"/>
    <col min="5858" max="5858" width="50.140625" style="101" customWidth="1"/>
    <col min="5859" max="6031" width="10.42578125" style="101" customWidth="1"/>
    <col min="6032" max="6097" width="9.28515625" style="101"/>
    <col min="6098" max="6098" width="41.42578125" style="101" customWidth="1"/>
    <col min="6099" max="6099" width="11" style="101" customWidth="1"/>
    <col min="6100" max="6110" width="10.7109375" style="101" customWidth="1"/>
    <col min="6111" max="6111" width="18" style="101" customWidth="1"/>
    <col min="6112" max="6112" width="10.42578125" style="101" customWidth="1"/>
    <col min="6113" max="6113" width="9.5703125" style="101" customWidth="1"/>
    <col min="6114" max="6114" width="50.140625" style="101" customWidth="1"/>
    <col min="6115" max="6287" width="10.42578125" style="101" customWidth="1"/>
    <col min="6288" max="6353" width="9.28515625" style="101"/>
    <col min="6354" max="6354" width="41.42578125" style="101" customWidth="1"/>
    <col min="6355" max="6355" width="11" style="101" customWidth="1"/>
    <col min="6356" max="6366" width="10.7109375" style="101" customWidth="1"/>
    <col min="6367" max="6367" width="18" style="101" customWidth="1"/>
    <col min="6368" max="6368" width="10.42578125" style="101" customWidth="1"/>
    <col min="6369" max="6369" width="9.5703125" style="101" customWidth="1"/>
    <col min="6370" max="6370" width="50.140625" style="101" customWidth="1"/>
    <col min="6371" max="6543" width="10.42578125" style="101" customWidth="1"/>
    <col min="6544" max="6609" width="9.28515625" style="101"/>
    <col min="6610" max="6610" width="41.42578125" style="101" customWidth="1"/>
    <col min="6611" max="6611" width="11" style="101" customWidth="1"/>
    <col min="6612" max="6622" width="10.7109375" style="101" customWidth="1"/>
    <col min="6623" max="6623" width="18" style="101" customWidth="1"/>
    <col min="6624" max="6624" width="10.42578125" style="101" customWidth="1"/>
    <col min="6625" max="6625" width="9.5703125" style="101" customWidth="1"/>
    <col min="6626" max="6626" width="50.140625" style="101" customWidth="1"/>
    <col min="6627" max="6799" width="10.42578125" style="101" customWidth="1"/>
    <col min="6800" max="6865" width="9.28515625" style="101"/>
    <col min="6866" max="6866" width="41.42578125" style="101" customWidth="1"/>
    <col min="6867" max="6867" width="11" style="101" customWidth="1"/>
    <col min="6868" max="6878" width="10.7109375" style="101" customWidth="1"/>
    <col min="6879" max="6879" width="18" style="101" customWidth="1"/>
    <col min="6880" max="6880" width="10.42578125" style="101" customWidth="1"/>
    <col min="6881" max="6881" width="9.5703125" style="101" customWidth="1"/>
    <col min="6882" max="6882" width="50.140625" style="101" customWidth="1"/>
    <col min="6883" max="7055" width="10.42578125" style="101" customWidth="1"/>
    <col min="7056" max="7121" width="9.28515625" style="101"/>
    <col min="7122" max="7122" width="41.42578125" style="101" customWidth="1"/>
    <col min="7123" max="7123" width="11" style="101" customWidth="1"/>
    <col min="7124" max="7134" width="10.7109375" style="101" customWidth="1"/>
    <col min="7135" max="7135" width="18" style="101" customWidth="1"/>
    <col min="7136" max="7136" width="10.42578125" style="101" customWidth="1"/>
    <col min="7137" max="7137" width="9.5703125" style="101" customWidth="1"/>
    <col min="7138" max="7138" width="50.140625" style="101" customWidth="1"/>
    <col min="7139" max="7311" width="10.42578125" style="101" customWidth="1"/>
    <col min="7312" max="7377" width="9.28515625" style="101"/>
    <col min="7378" max="7378" width="41.42578125" style="101" customWidth="1"/>
    <col min="7379" max="7379" width="11" style="101" customWidth="1"/>
    <col min="7380" max="7390" width="10.7109375" style="101" customWidth="1"/>
    <col min="7391" max="7391" width="18" style="101" customWidth="1"/>
    <col min="7392" max="7392" width="10.42578125" style="101" customWidth="1"/>
    <col min="7393" max="7393" width="9.5703125" style="101" customWidth="1"/>
    <col min="7394" max="7394" width="50.140625" style="101" customWidth="1"/>
    <col min="7395" max="7567" width="10.42578125" style="101" customWidth="1"/>
    <col min="7568" max="7633" width="9.28515625" style="101"/>
    <col min="7634" max="7634" width="41.42578125" style="101" customWidth="1"/>
    <col min="7635" max="7635" width="11" style="101" customWidth="1"/>
    <col min="7636" max="7646" width="10.7109375" style="101" customWidth="1"/>
    <col min="7647" max="7647" width="18" style="101" customWidth="1"/>
    <col min="7648" max="7648" width="10.42578125" style="101" customWidth="1"/>
    <col min="7649" max="7649" width="9.5703125" style="101" customWidth="1"/>
    <col min="7650" max="7650" width="50.140625" style="101" customWidth="1"/>
    <col min="7651" max="7823" width="10.42578125" style="101" customWidth="1"/>
    <col min="7824" max="7889" width="9.28515625" style="101"/>
    <col min="7890" max="7890" width="41.42578125" style="101" customWidth="1"/>
    <col min="7891" max="7891" width="11" style="101" customWidth="1"/>
    <col min="7892" max="7902" width="10.7109375" style="101" customWidth="1"/>
    <col min="7903" max="7903" width="18" style="101" customWidth="1"/>
    <col min="7904" max="7904" width="10.42578125" style="101" customWidth="1"/>
    <col min="7905" max="7905" width="9.5703125" style="101" customWidth="1"/>
    <col min="7906" max="7906" width="50.140625" style="101" customWidth="1"/>
    <col min="7907" max="8079" width="10.42578125" style="101" customWidth="1"/>
    <col min="8080" max="8145" width="9.28515625" style="101"/>
    <col min="8146" max="8146" width="41.42578125" style="101" customWidth="1"/>
    <col min="8147" max="8147" width="11" style="101" customWidth="1"/>
    <col min="8148" max="8158" width="10.7109375" style="101" customWidth="1"/>
    <col min="8159" max="8159" width="18" style="101" customWidth="1"/>
    <col min="8160" max="8160" width="10.42578125" style="101" customWidth="1"/>
    <col min="8161" max="8161" width="9.5703125" style="101" customWidth="1"/>
    <col min="8162" max="8162" width="50.140625" style="101" customWidth="1"/>
    <col min="8163" max="8335" width="10.42578125" style="101" customWidth="1"/>
    <col min="8336" max="8401" width="9.28515625" style="101"/>
    <col min="8402" max="8402" width="41.42578125" style="101" customWidth="1"/>
    <col min="8403" max="8403" width="11" style="101" customWidth="1"/>
    <col min="8404" max="8414" width="10.7109375" style="101" customWidth="1"/>
    <col min="8415" max="8415" width="18" style="101" customWidth="1"/>
    <col min="8416" max="8416" width="10.42578125" style="101" customWidth="1"/>
    <col min="8417" max="8417" width="9.5703125" style="101" customWidth="1"/>
    <col min="8418" max="8418" width="50.140625" style="101" customWidth="1"/>
    <col min="8419" max="8591" width="10.42578125" style="101" customWidth="1"/>
    <col min="8592" max="8657" width="9.28515625" style="101"/>
    <col min="8658" max="8658" width="41.42578125" style="101" customWidth="1"/>
    <col min="8659" max="8659" width="11" style="101" customWidth="1"/>
    <col min="8660" max="8670" width="10.7109375" style="101" customWidth="1"/>
    <col min="8671" max="8671" width="18" style="101" customWidth="1"/>
    <col min="8672" max="8672" width="10.42578125" style="101" customWidth="1"/>
    <col min="8673" max="8673" width="9.5703125" style="101" customWidth="1"/>
    <col min="8674" max="8674" width="50.140625" style="101" customWidth="1"/>
    <col min="8675" max="8847" width="10.42578125" style="101" customWidth="1"/>
    <col min="8848" max="8913" width="9.28515625" style="101"/>
    <col min="8914" max="8914" width="41.42578125" style="101" customWidth="1"/>
    <col min="8915" max="8915" width="11" style="101" customWidth="1"/>
    <col min="8916" max="8926" width="10.7109375" style="101" customWidth="1"/>
    <col min="8927" max="8927" width="18" style="101" customWidth="1"/>
    <col min="8928" max="8928" width="10.42578125" style="101" customWidth="1"/>
    <col min="8929" max="8929" width="9.5703125" style="101" customWidth="1"/>
    <col min="8930" max="8930" width="50.140625" style="101" customWidth="1"/>
    <col min="8931" max="9103" width="10.42578125" style="101" customWidth="1"/>
    <col min="9104" max="9169" width="9.28515625" style="101"/>
    <col min="9170" max="9170" width="41.42578125" style="101" customWidth="1"/>
    <col min="9171" max="9171" width="11" style="101" customWidth="1"/>
    <col min="9172" max="9182" width="10.7109375" style="101" customWidth="1"/>
    <col min="9183" max="9183" width="18" style="101" customWidth="1"/>
    <col min="9184" max="9184" width="10.42578125" style="101" customWidth="1"/>
    <col min="9185" max="9185" width="9.5703125" style="101" customWidth="1"/>
    <col min="9186" max="9186" width="50.140625" style="101" customWidth="1"/>
    <col min="9187" max="9359" width="10.42578125" style="101" customWidth="1"/>
    <col min="9360" max="9425" width="9.28515625" style="101"/>
    <col min="9426" max="9426" width="41.42578125" style="101" customWidth="1"/>
    <col min="9427" max="9427" width="11" style="101" customWidth="1"/>
    <col min="9428" max="9438" width="10.7109375" style="101" customWidth="1"/>
    <col min="9439" max="9439" width="18" style="101" customWidth="1"/>
    <col min="9440" max="9440" width="10.42578125" style="101" customWidth="1"/>
    <col min="9441" max="9441" width="9.5703125" style="101" customWidth="1"/>
    <col min="9442" max="9442" width="50.140625" style="101" customWidth="1"/>
    <col min="9443" max="9615" width="10.42578125" style="101" customWidth="1"/>
    <col min="9616" max="9681" width="9.28515625" style="101"/>
    <col min="9682" max="9682" width="41.42578125" style="101" customWidth="1"/>
    <col min="9683" max="9683" width="11" style="101" customWidth="1"/>
    <col min="9684" max="9694" width="10.7109375" style="101" customWidth="1"/>
    <col min="9695" max="9695" width="18" style="101" customWidth="1"/>
    <col min="9696" max="9696" width="10.42578125" style="101" customWidth="1"/>
    <col min="9697" max="9697" width="9.5703125" style="101" customWidth="1"/>
    <col min="9698" max="9698" width="50.140625" style="101" customWidth="1"/>
    <col min="9699" max="9871" width="10.42578125" style="101" customWidth="1"/>
    <col min="9872" max="9937" width="9.28515625" style="101"/>
    <col min="9938" max="9938" width="41.42578125" style="101" customWidth="1"/>
    <col min="9939" max="9939" width="11" style="101" customWidth="1"/>
    <col min="9940" max="9950" width="10.7109375" style="101" customWidth="1"/>
    <col min="9951" max="9951" width="18" style="101" customWidth="1"/>
    <col min="9952" max="9952" width="10.42578125" style="101" customWidth="1"/>
    <col min="9953" max="9953" width="9.5703125" style="101" customWidth="1"/>
    <col min="9954" max="9954" width="50.140625" style="101" customWidth="1"/>
    <col min="9955" max="10127" width="10.42578125" style="101" customWidth="1"/>
    <col min="10128" max="10193" width="9.28515625" style="101"/>
    <col min="10194" max="10194" width="41.42578125" style="101" customWidth="1"/>
    <col min="10195" max="10195" width="11" style="101" customWidth="1"/>
    <col min="10196" max="10206" width="10.7109375" style="101" customWidth="1"/>
    <col min="10207" max="10207" width="18" style="101" customWidth="1"/>
    <col min="10208" max="10208" width="10.42578125" style="101" customWidth="1"/>
    <col min="10209" max="10209" width="9.5703125" style="101" customWidth="1"/>
    <col min="10210" max="10210" width="50.140625" style="101" customWidth="1"/>
    <col min="10211" max="10383" width="10.42578125" style="101" customWidth="1"/>
    <col min="10384" max="10449" width="9.28515625" style="101"/>
    <col min="10450" max="10450" width="41.42578125" style="101" customWidth="1"/>
    <col min="10451" max="10451" width="11" style="101" customWidth="1"/>
    <col min="10452" max="10462" width="10.7109375" style="101" customWidth="1"/>
    <col min="10463" max="10463" width="18" style="101" customWidth="1"/>
    <col min="10464" max="10464" width="10.42578125" style="101" customWidth="1"/>
    <col min="10465" max="10465" width="9.5703125" style="101" customWidth="1"/>
    <col min="10466" max="10466" width="50.140625" style="101" customWidth="1"/>
    <col min="10467" max="10639" width="10.42578125" style="101" customWidth="1"/>
    <col min="10640" max="10705" width="9.28515625" style="101"/>
    <col min="10706" max="10706" width="41.42578125" style="101" customWidth="1"/>
    <col min="10707" max="10707" width="11" style="101" customWidth="1"/>
    <col min="10708" max="10718" width="10.7109375" style="101" customWidth="1"/>
    <col min="10719" max="10719" width="18" style="101" customWidth="1"/>
    <col min="10720" max="10720" width="10.42578125" style="101" customWidth="1"/>
    <col min="10721" max="10721" width="9.5703125" style="101" customWidth="1"/>
    <col min="10722" max="10722" width="50.140625" style="101" customWidth="1"/>
    <col min="10723" max="10895" width="10.42578125" style="101" customWidth="1"/>
    <col min="10896" max="10961" width="9.28515625" style="101"/>
    <col min="10962" max="10962" width="41.42578125" style="101" customWidth="1"/>
    <col min="10963" max="10963" width="11" style="101" customWidth="1"/>
    <col min="10964" max="10974" width="10.7109375" style="101" customWidth="1"/>
    <col min="10975" max="10975" width="18" style="101" customWidth="1"/>
    <col min="10976" max="10976" width="10.42578125" style="101" customWidth="1"/>
    <col min="10977" max="10977" width="9.5703125" style="101" customWidth="1"/>
    <col min="10978" max="10978" width="50.140625" style="101" customWidth="1"/>
    <col min="10979" max="11151" width="10.42578125" style="101" customWidth="1"/>
    <col min="11152" max="11217" width="9.28515625" style="101"/>
    <col min="11218" max="11218" width="41.42578125" style="101" customWidth="1"/>
    <col min="11219" max="11219" width="11" style="101" customWidth="1"/>
    <col min="11220" max="11230" width="10.7109375" style="101" customWidth="1"/>
    <col min="11231" max="11231" width="18" style="101" customWidth="1"/>
    <col min="11232" max="11232" width="10.42578125" style="101" customWidth="1"/>
    <col min="11233" max="11233" width="9.5703125" style="101" customWidth="1"/>
    <col min="11234" max="11234" width="50.140625" style="101" customWidth="1"/>
    <col min="11235" max="11407" width="10.42578125" style="101" customWidth="1"/>
    <col min="11408" max="11473" width="9.28515625" style="101"/>
    <col min="11474" max="11474" width="41.42578125" style="101" customWidth="1"/>
    <col min="11475" max="11475" width="11" style="101" customWidth="1"/>
    <col min="11476" max="11486" width="10.7109375" style="101" customWidth="1"/>
    <col min="11487" max="11487" width="18" style="101" customWidth="1"/>
    <col min="11488" max="11488" width="10.42578125" style="101" customWidth="1"/>
    <col min="11489" max="11489" width="9.5703125" style="101" customWidth="1"/>
    <col min="11490" max="11490" width="50.140625" style="101" customWidth="1"/>
    <col min="11491" max="11663" width="10.42578125" style="101" customWidth="1"/>
    <col min="11664" max="11729" width="9.28515625" style="101"/>
    <col min="11730" max="11730" width="41.42578125" style="101" customWidth="1"/>
    <col min="11731" max="11731" width="11" style="101" customWidth="1"/>
    <col min="11732" max="11742" width="10.7109375" style="101" customWidth="1"/>
    <col min="11743" max="11743" width="18" style="101" customWidth="1"/>
    <col min="11744" max="11744" width="10.42578125" style="101" customWidth="1"/>
    <col min="11745" max="11745" width="9.5703125" style="101" customWidth="1"/>
    <col min="11746" max="11746" width="50.140625" style="101" customWidth="1"/>
    <col min="11747" max="11919" width="10.42578125" style="101" customWidth="1"/>
    <col min="11920" max="11985" width="9.28515625" style="101"/>
    <col min="11986" max="11986" width="41.42578125" style="101" customWidth="1"/>
    <col min="11987" max="11987" width="11" style="101" customWidth="1"/>
    <col min="11988" max="11998" width="10.7109375" style="101" customWidth="1"/>
    <col min="11999" max="11999" width="18" style="101" customWidth="1"/>
    <col min="12000" max="12000" width="10.42578125" style="101" customWidth="1"/>
    <col min="12001" max="12001" width="9.5703125" style="101" customWidth="1"/>
    <col min="12002" max="12002" width="50.140625" style="101" customWidth="1"/>
    <col min="12003" max="12175" width="10.42578125" style="101" customWidth="1"/>
    <col min="12176" max="12241" width="9.28515625" style="101"/>
    <col min="12242" max="12242" width="41.42578125" style="101" customWidth="1"/>
    <col min="12243" max="12243" width="11" style="101" customWidth="1"/>
    <col min="12244" max="12254" width="10.7109375" style="101" customWidth="1"/>
    <col min="12255" max="12255" width="18" style="101" customWidth="1"/>
    <col min="12256" max="12256" width="10.42578125" style="101" customWidth="1"/>
    <col min="12257" max="12257" width="9.5703125" style="101" customWidth="1"/>
    <col min="12258" max="12258" width="50.140625" style="101" customWidth="1"/>
    <col min="12259" max="12431" width="10.42578125" style="101" customWidth="1"/>
    <col min="12432" max="12497" width="9.28515625" style="101"/>
    <col min="12498" max="12498" width="41.42578125" style="101" customWidth="1"/>
    <col min="12499" max="12499" width="11" style="101" customWidth="1"/>
    <col min="12500" max="12510" width="10.7109375" style="101" customWidth="1"/>
    <col min="12511" max="12511" width="18" style="101" customWidth="1"/>
    <col min="12512" max="12512" width="10.42578125" style="101" customWidth="1"/>
    <col min="12513" max="12513" width="9.5703125" style="101" customWidth="1"/>
    <col min="12514" max="12514" width="50.140625" style="101" customWidth="1"/>
    <col min="12515" max="12687" width="10.42578125" style="101" customWidth="1"/>
    <col min="12688" max="12753" width="9.28515625" style="101"/>
    <col min="12754" max="12754" width="41.42578125" style="101" customWidth="1"/>
    <col min="12755" max="12755" width="11" style="101" customWidth="1"/>
    <col min="12756" max="12766" width="10.7109375" style="101" customWidth="1"/>
    <col min="12767" max="12767" width="18" style="101" customWidth="1"/>
    <col min="12768" max="12768" width="10.42578125" style="101" customWidth="1"/>
    <col min="12769" max="12769" width="9.5703125" style="101" customWidth="1"/>
    <col min="12770" max="12770" width="50.140625" style="101" customWidth="1"/>
    <col min="12771" max="12943" width="10.42578125" style="101" customWidth="1"/>
    <col min="12944" max="13009" width="9.28515625" style="101"/>
    <col min="13010" max="13010" width="41.42578125" style="101" customWidth="1"/>
    <col min="13011" max="13011" width="11" style="101" customWidth="1"/>
    <col min="13012" max="13022" width="10.7109375" style="101" customWidth="1"/>
    <col min="13023" max="13023" width="18" style="101" customWidth="1"/>
    <col min="13024" max="13024" width="10.42578125" style="101" customWidth="1"/>
    <col min="13025" max="13025" width="9.5703125" style="101" customWidth="1"/>
    <col min="13026" max="13026" width="50.140625" style="101" customWidth="1"/>
    <col min="13027" max="13199" width="10.42578125" style="101" customWidth="1"/>
    <col min="13200" max="13265" width="9.28515625" style="101"/>
    <col min="13266" max="13266" width="41.42578125" style="101" customWidth="1"/>
    <col min="13267" max="13267" width="11" style="101" customWidth="1"/>
    <col min="13268" max="13278" width="10.7109375" style="101" customWidth="1"/>
    <col min="13279" max="13279" width="18" style="101" customWidth="1"/>
    <col min="13280" max="13280" width="10.42578125" style="101" customWidth="1"/>
    <col min="13281" max="13281" width="9.5703125" style="101" customWidth="1"/>
    <col min="13282" max="13282" width="50.140625" style="101" customWidth="1"/>
    <col min="13283" max="13455" width="10.42578125" style="101" customWidth="1"/>
    <col min="13456" max="13521" width="9.28515625" style="101"/>
    <col min="13522" max="13522" width="41.42578125" style="101" customWidth="1"/>
    <col min="13523" max="13523" width="11" style="101" customWidth="1"/>
    <col min="13524" max="13534" width="10.7109375" style="101" customWidth="1"/>
    <col min="13535" max="13535" width="18" style="101" customWidth="1"/>
    <col min="13536" max="13536" width="10.42578125" style="101" customWidth="1"/>
    <col min="13537" max="13537" width="9.5703125" style="101" customWidth="1"/>
    <col min="13538" max="13538" width="50.140625" style="101" customWidth="1"/>
    <col min="13539" max="13711" width="10.42578125" style="101" customWidth="1"/>
    <col min="13712" max="13777" width="9.28515625" style="101"/>
    <col min="13778" max="13778" width="41.42578125" style="101" customWidth="1"/>
    <col min="13779" max="13779" width="11" style="101" customWidth="1"/>
    <col min="13780" max="13790" width="10.7109375" style="101" customWidth="1"/>
    <col min="13791" max="13791" width="18" style="101" customWidth="1"/>
    <col min="13792" max="13792" width="10.42578125" style="101" customWidth="1"/>
    <col min="13793" max="13793" width="9.5703125" style="101" customWidth="1"/>
    <col min="13794" max="13794" width="50.140625" style="101" customWidth="1"/>
    <col min="13795" max="13967" width="10.42578125" style="101" customWidth="1"/>
    <col min="13968" max="14033" width="9.28515625" style="101"/>
    <col min="14034" max="14034" width="41.42578125" style="101" customWidth="1"/>
    <col min="14035" max="14035" width="11" style="101" customWidth="1"/>
    <col min="14036" max="14046" width="10.7109375" style="101" customWidth="1"/>
    <col min="14047" max="14047" width="18" style="101" customWidth="1"/>
    <col min="14048" max="14048" width="10.42578125" style="101" customWidth="1"/>
    <col min="14049" max="14049" width="9.5703125" style="101" customWidth="1"/>
    <col min="14050" max="14050" width="50.140625" style="101" customWidth="1"/>
    <col min="14051" max="14223" width="10.42578125" style="101" customWidth="1"/>
    <col min="14224" max="14289" width="9.28515625" style="101"/>
    <col min="14290" max="14290" width="41.42578125" style="101" customWidth="1"/>
    <col min="14291" max="14291" width="11" style="101" customWidth="1"/>
    <col min="14292" max="14302" width="10.7109375" style="101" customWidth="1"/>
    <col min="14303" max="14303" width="18" style="101" customWidth="1"/>
    <col min="14304" max="14304" width="10.42578125" style="101" customWidth="1"/>
    <col min="14305" max="14305" width="9.5703125" style="101" customWidth="1"/>
    <col min="14306" max="14306" width="50.140625" style="101" customWidth="1"/>
    <col min="14307" max="14479" width="10.42578125" style="101" customWidth="1"/>
    <col min="14480" max="14545" width="9.28515625" style="101"/>
    <col min="14546" max="14546" width="41.42578125" style="101" customWidth="1"/>
    <col min="14547" max="14547" width="11" style="101" customWidth="1"/>
    <col min="14548" max="14558" width="10.7109375" style="101" customWidth="1"/>
    <col min="14559" max="14559" width="18" style="101" customWidth="1"/>
    <col min="14560" max="14560" width="10.42578125" style="101" customWidth="1"/>
    <col min="14561" max="14561" width="9.5703125" style="101" customWidth="1"/>
    <col min="14562" max="14562" width="50.140625" style="101" customWidth="1"/>
    <col min="14563" max="14735" width="10.42578125" style="101" customWidth="1"/>
    <col min="14736" max="14801" width="9.28515625" style="101"/>
    <col min="14802" max="14802" width="41.42578125" style="101" customWidth="1"/>
    <col min="14803" max="14803" width="11" style="101" customWidth="1"/>
    <col min="14804" max="14814" width="10.7109375" style="101" customWidth="1"/>
    <col min="14815" max="14815" width="18" style="101" customWidth="1"/>
    <col min="14816" max="14816" width="10.42578125" style="101" customWidth="1"/>
    <col min="14817" max="14817" width="9.5703125" style="101" customWidth="1"/>
    <col min="14818" max="14818" width="50.140625" style="101" customWidth="1"/>
    <col min="14819" max="14991" width="10.42578125" style="101" customWidth="1"/>
    <col min="14992" max="15057" width="9.28515625" style="101"/>
    <col min="15058" max="15058" width="41.42578125" style="101" customWidth="1"/>
    <col min="15059" max="15059" width="11" style="101" customWidth="1"/>
    <col min="15060" max="15070" width="10.7109375" style="101" customWidth="1"/>
    <col min="15071" max="15071" width="18" style="101" customWidth="1"/>
    <col min="15072" max="15072" width="10.42578125" style="101" customWidth="1"/>
    <col min="15073" max="15073" width="9.5703125" style="101" customWidth="1"/>
    <col min="15074" max="15074" width="50.140625" style="101" customWidth="1"/>
    <col min="15075" max="15247" width="10.42578125" style="101" customWidth="1"/>
    <col min="15248" max="15313" width="9.28515625" style="101"/>
    <col min="15314" max="15314" width="41.42578125" style="101" customWidth="1"/>
    <col min="15315" max="15315" width="11" style="101" customWidth="1"/>
    <col min="15316" max="15326" width="10.7109375" style="101" customWidth="1"/>
    <col min="15327" max="15327" width="18" style="101" customWidth="1"/>
    <col min="15328" max="15328" width="10.42578125" style="101" customWidth="1"/>
    <col min="15329" max="15329" width="9.5703125" style="101" customWidth="1"/>
    <col min="15330" max="15330" width="50.140625" style="101" customWidth="1"/>
    <col min="15331" max="15503" width="10.42578125" style="101" customWidth="1"/>
    <col min="15504" max="15569" width="9.28515625" style="101"/>
    <col min="15570" max="15570" width="41.42578125" style="101" customWidth="1"/>
    <col min="15571" max="15571" width="11" style="101" customWidth="1"/>
    <col min="15572" max="15582" width="10.7109375" style="101" customWidth="1"/>
    <col min="15583" max="15583" width="18" style="101" customWidth="1"/>
    <col min="15584" max="15584" width="10.42578125" style="101" customWidth="1"/>
    <col min="15585" max="15585" width="9.5703125" style="101" customWidth="1"/>
    <col min="15586" max="15586" width="50.140625" style="101" customWidth="1"/>
    <col min="15587" max="15759" width="10.42578125" style="101" customWidth="1"/>
    <col min="15760" max="15825" width="9.28515625" style="101"/>
    <col min="15826" max="15826" width="41.42578125" style="101" customWidth="1"/>
    <col min="15827" max="15827" width="11" style="101" customWidth="1"/>
    <col min="15828" max="15838" width="10.7109375" style="101" customWidth="1"/>
    <col min="15839" max="15839" width="18" style="101" customWidth="1"/>
    <col min="15840" max="15840" width="10.42578125" style="101" customWidth="1"/>
    <col min="15841" max="15841" width="9.5703125" style="101" customWidth="1"/>
    <col min="15842" max="15842" width="50.140625" style="101" customWidth="1"/>
    <col min="15843" max="16015" width="10.42578125" style="101" customWidth="1"/>
    <col min="16016" max="16081" width="9.28515625" style="101"/>
    <col min="16082" max="16082" width="41.42578125" style="101" customWidth="1"/>
    <col min="16083" max="16083" width="11" style="101" customWidth="1"/>
    <col min="16084" max="16094" width="10.7109375" style="101" customWidth="1"/>
    <col min="16095" max="16095" width="18" style="101" customWidth="1"/>
    <col min="16096" max="16096" width="10.42578125" style="101" customWidth="1"/>
    <col min="16097" max="16097" width="9.5703125" style="101" customWidth="1"/>
    <col min="16098" max="16098" width="50.140625" style="101" customWidth="1"/>
    <col min="16099" max="16271" width="10.42578125" style="101" customWidth="1"/>
    <col min="16272" max="16384" width="9.28515625" style="101"/>
  </cols>
  <sheetData>
    <row r="1" spans="1:22" s="179" customFormat="1">
      <c r="A1" s="178" t="s">
        <v>254</v>
      </c>
      <c r="C1" s="180"/>
    </row>
    <row r="2" spans="1:22" s="94" customFormat="1" ht="33.950000000000003" customHeight="1">
      <c r="A2" s="255" t="s">
        <v>255</v>
      </c>
      <c r="B2" s="255"/>
      <c r="C2" s="255"/>
      <c r="D2" s="255"/>
      <c r="E2" s="255"/>
      <c r="F2" s="255"/>
      <c r="G2" s="255"/>
      <c r="H2" s="255"/>
      <c r="I2" s="255"/>
      <c r="J2" s="255"/>
      <c r="K2" s="255"/>
      <c r="L2" s="255"/>
      <c r="M2" s="101"/>
      <c r="N2" s="101"/>
      <c r="O2" s="101"/>
      <c r="P2" s="101"/>
      <c r="Q2" s="101"/>
      <c r="R2" s="101"/>
      <c r="S2" s="101"/>
      <c r="T2" s="101"/>
      <c r="U2" s="101"/>
      <c r="V2" s="101"/>
    </row>
    <row r="3" spans="1:22" s="94" customFormat="1" ht="18" customHeight="1">
      <c r="A3" s="226"/>
      <c r="B3" s="226"/>
      <c r="C3" s="226"/>
      <c r="D3" s="226"/>
      <c r="E3" s="226"/>
      <c r="F3" s="226"/>
      <c r="G3" s="226"/>
      <c r="H3" s="226"/>
      <c r="I3" s="226"/>
      <c r="J3" s="226"/>
      <c r="K3" s="264" t="s">
        <v>488</v>
      </c>
      <c r="L3" s="264"/>
      <c r="M3" s="101"/>
      <c r="N3" s="101"/>
      <c r="O3" s="101"/>
      <c r="P3" s="101"/>
      <c r="Q3" s="101"/>
      <c r="R3" s="101"/>
      <c r="S3" s="101"/>
      <c r="T3" s="101"/>
      <c r="U3" s="101"/>
      <c r="V3" s="101"/>
    </row>
    <row r="4" spans="1:22" s="96" customFormat="1" ht="18" customHeight="1">
      <c r="A4" s="262" t="s">
        <v>256</v>
      </c>
      <c r="B4" s="259" t="s">
        <v>257</v>
      </c>
      <c r="C4" s="259"/>
      <c r="D4" s="259"/>
      <c r="E4" s="259"/>
      <c r="F4" s="259"/>
      <c r="G4" s="259"/>
      <c r="H4" s="259"/>
      <c r="I4" s="259"/>
      <c r="J4" s="259"/>
      <c r="K4" s="259"/>
      <c r="L4" s="259"/>
      <c r="M4" s="95"/>
      <c r="N4" s="95"/>
      <c r="O4" s="95"/>
      <c r="P4" s="95"/>
      <c r="Q4" s="95"/>
      <c r="R4" s="95"/>
      <c r="S4" s="95"/>
      <c r="T4" s="95"/>
      <c r="U4" s="95"/>
      <c r="V4" s="95"/>
    </row>
    <row r="5" spans="1:22" s="96" customFormat="1" ht="18" customHeight="1">
      <c r="A5" s="262"/>
      <c r="B5" s="263" t="s">
        <v>253</v>
      </c>
      <c r="C5" s="259" t="s">
        <v>258</v>
      </c>
      <c r="D5" s="259"/>
      <c r="E5" s="259"/>
      <c r="F5" s="259"/>
      <c r="G5" s="259"/>
      <c r="H5" s="259"/>
      <c r="I5" s="259"/>
      <c r="J5" s="259"/>
      <c r="K5" s="259"/>
      <c r="L5" s="259"/>
      <c r="M5" s="95"/>
      <c r="N5" s="95"/>
      <c r="O5" s="95"/>
      <c r="P5" s="95"/>
      <c r="Q5" s="95"/>
      <c r="R5" s="95"/>
      <c r="S5" s="95"/>
      <c r="T5" s="95"/>
      <c r="U5" s="95"/>
      <c r="V5" s="95"/>
    </row>
    <row r="6" spans="1:22" s="96" customFormat="1" ht="30" customHeight="1">
      <c r="A6" s="262"/>
      <c r="B6" s="263"/>
      <c r="C6" s="161" t="s">
        <v>259</v>
      </c>
      <c r="D6" s="161" t="s">
        <v>260</v>
      </c>
      <c r="E6" s="161" t="s">
        <v>261</v>
      </c>
      <c r="F6" s="161" t="s">
        <v>262</v>
      </c>
      <c r="G6" s="161" t="s">
        <v>263</v>
      </c>
      <c r="H6" s="161" t="s">
        <v>460</v>
      </c>
      <c r="I6" s="161" t="s">
        <v>264</v>
      </c>
      <c r="J6" s="161" t="s">
        <v>461</v>
      </c>
      <c r="K6" s="161" t="s">
        <v>265</v>
      </c>
      <c r="L6" s="161" t="s">
        <v>459</v>
      </c>
      <c r="M6" s="95"/>
      <c r="N6" s="95"/>
      <c r="O6" s="95"/>
      <c r="P6" s="95"/>
      <c r="Q6" s="95"/>
      <c r="R6" s="95"/>
      <c r="S6" s="95"/>
      <c r="T6" s="95"/>
      <c r="U6" s="95"/>
      <c r="V6" s="95"/>
    </row>
    <row r="7" spans="1:22" s="97" customFormat="1" ht="17.25" customHeight="1">
      <c r="A7" s="102" t="s">
        <v>80</v>
      </c>
      <c r="B7" s="162">
        <f t="shared" ref="B7:L7" si="0">SUM(B8,B13,B17,B23,B28,B33,B37,B41,B46,B50,B52,B56,B58,B60,B64,B68,B72,B75,B80,B84)</f>
        <v>14654</v>
      </c>
      <c r="C7" s="162">
        <f t="shared" si="0"/>
        <v>7487</v>
      </c>
      <c r="D7" s="162">
        <f t="shared" si="0"/>
        <v>3678</v>
      </c>
      <c r="E7" s="162">
        <f t="shared" si="0"/>
        <v>206</v>
      </c>
      <c r="F7" s="162">
        <f t="shared" si="0"/>
        <v>3192</v>
      </c>
      <c r="G7" s="162">
        <f t="shared" si="0"/>
        <v>8</v>
      </c>
      <c r="H7" s="162">
        <f t="shared" si="0"/>
        <v>0</v>
      </c>
      <c r="I7" s="162">
        <f t="shared" si="0"/>
        <v>83</v>
      </c>
      <c r="J7" s="162">
        <f t="shared" si="0"/>
        <v>0</v>
      </c>
      <c r="K7" s="162">
        <f t="shared" si="0"/>
        <v>0</v>
      </c>
      <c r="L7" s="162">
        <f t="shared" si="0"/>
        <v>0</v>
      </c>
      <c r="M7" s="95"/>
      <c r="N7" s="95"/>
      <c r="O7" s="95"/>
      <c r="P7" s="95"/>
      <c r="Q7" s="95"/>
      <c r="R7" s="95"/>
      <c r="S7" s="95"/>
      <c r="T7" s="95"/>
      <c r="U7" s="95"/>
      <c r="V7" s="95"/>
    </row>
    <row r="8" spans="1:22" s="98" customFormat="1" ht="17.25" customHeight="1">
      <c r="A8" s="103" t="s">
        <v>81</v>
      </c>
      <c r="B8" s="168">
        <f t="shared" ref="B8" si="1">SUM(B9:B12)</f>
        <v>778</v>
      </c>
      <c r="C8" s="168">
        <f t="shared" ref="C8:L8" si="2">SUM(C9:C12)</f>
        <v>520</v>
      </c>
      <c r="D8" s="168">
        <f t="shared" si="2"/>
        <v>235</v>
      </c>
      <c r="E8" s="168">
        <f t="shared" si="2"/>
        <v>8</v>
      </c>
      <c r="F8" s="168">
        <f t="shared" si="2"/>
        <v>0</v>
      </c>
      <c r="G8" s="168">
        <f t="shared" si="2"/>
        <v>0</v>
      </c>
      <c r="H8" s="168">
        <f t="shared" si="2"/>
        <v>0</v>
      </c>
      <c r="I8" s="168">
        <f t="shared" si="2"/>
        <v>15</v>
      </c>
      <c r="J8" s="168">
        <f t="shared" si="2"/>
        <v>0</v>
      </c>
      <c r="K8" s="168">
        <f t="shared" si="2"/>
        <v>0</v>
      </c>
      <c r="L8" s="168">
        <f t="shared" si="2"/>
        <v>0</v>
      </c>
      <c r="M8" s="95"/>
      <c r="N8" s="95"/>
      <c r="O8" s="95"/>
      <c r="P8" s="95"/>
      <c r="Q8" s="95"/>
      <c r="R8" s="95"/>
      <c r="S8" s="95"/>
      <c r="T8" s="95"/>
      <c r="U8" s="95"/>
      <c r="V8" s="95"/>
    </row>
    <row r="9" spans="1:22" s="95" customFormat="1" ht="17.25" customHeight="1">
      <c r="A9" s="104" t="s">
        <v>82</v>
      </c>
      <c r="B9" s="105">
        <f>SUM(C9:L9)</f>
        <v>606</v>
      </c>
      <c r="C9" s="105">
        <v>520</v>
      </c>
      <c r="D9" s="105">
        <v>63</v>
      </c>
      <c r="E9" s="105">
        <v>8</v>
      </c>
      <c r="F9" s="105">
        <v>0</v>
      </c>
      <c r="G9" s="105">
        <v>0</v>
      </c>
      <c r="H9" s="105">
        <v>0</v>
      </c>
      <c r="I9" s="105">
        <v>15</v>
      </c>
      <c r="J9" s="105">
        <v>0</v>
      </c>
      <c r="K9" s="105">
        <v>0</v>
      </c>
      <c r="L9" s="105">
        <v>0</v>
      </c>
    </row>
    <row r="10" spans="1:22" s="95" customFormat="1" ht="17.25" customHeight="1">
      <c r="A10" s="104" t="s">
        <v>83</v>
      </c>
      <c r="B10" s="105">
        <f>SUM(C10:L10)</f>
        <v>86</v>
      </c>
      <c r="C10" s="105">
        <v>0</v>
      </c>
      <c r="D10" s="105">
        <v>86</v>
      </c>
      <c r="E10" s="105">
        <v>0</v>
      </c>
      <c r="F10" s="105">
        <v>0</v>
      </c>
      <c r="G10" s="105">
        <v>0</v>
      </c>
      <c r="H10" s="105">
        <v>0</v>
      </c>
      <c r="I10" s="105">
        <v>0</v>
      </c>
      <c r="J10" s="105">
        <v>0</v>
      </c>
      <c r="K10" s="105">
        <v>0</v>
      </c>
      <c r="L10" s="105">
        <v>0</v>
      </c>
    </row>
    <row r="11" spans="1:22" s="95" customFormat="1" ht="17.25" customHeight="1">
      <c r="A11" s="104" t="s">
        <v>84</v>
      </c>
      <c r="B11" s="105">
        <f>SUM(C11:L11)</f>
        <v>40</v>
      </c>
      <c r="C11" s="105">
        <v>0</v>
      </c>
      <c r="D11" s="105">
        <v>40</v>
      </c>
      <c r="E11" s="105">
        <v>0</v>
      </c>
      <c r="F11" s="105">
        <v>0</v>
      </c>
      <c r="G11" s="105">
        <v>0</v>
      </c>
      <c r="H11" s="105">
        <v>0</v>
      </c>
      <c r="I11" s="105">
        <v>0</v>
      </c>
      <c r="J11" s="105">
        <v>0</v>
      </c>
      <c r="K11" s="105">
        <v>0</v>
      </c>
      <c r="L11" s="105">
        <v>0</v>
      </c>
    </row>
    <row r="12" spans="1:22" s="95" customFormat="1" ht="17.25" customHeight="1">
      <c r="A12" s="104" t="s">
        <v>85</v>
      </c>
      <c r="B12" s="105">
        <f>SUM(C12:L12)</f>
        <v>46</v>
      </c>
      <c r="C12" s="105">
        <v>0</v>
      </c>
      <c r="D12" s="105">
        <f>36+10</f>
        <v>46</v>
      </c>
      <c r="E12" s="105">
        <v>0</v>
      </c>
      <c r="F12" s="105">
        <v>0</v>
      </c>
      <c r="G12" s="105">
        <v>0</v>
      </c>
      <c r="H12" s="105">
        <v>0</v>
      </c>
      <c r="I12" s="105">
        <v>0</v>
      </c>
      <c r="J12" s="105">
        <v>0</v>
      </c>
      <c r="K12" s="105">
        <v>0</v>
      </c>
      <c r="L12" s="105">
        <v>0</v>
      </c>
    </row>
    <row r="13" spans="1:22" s="98" customFormat="1" ht="17.25" customHeight="1">
      <c r="A13" s="103" t="s">
        <v>86</v>
      </c>
      <c r="B13" s="168">
        <f t="shared" ref="B13:L13" si="3">SUM(B14:B16)</f>
        <v>641</v>
      </c>
      <c r="C13" s="168">
        <f t="shared" si="3"/>
        <v>490</v>
      </c>
      <c r="D13" s="168">
        <f t="shared" si="3"/>
        <v>142</v>
      </c>
      <c r="E13" s="168">
        <f t="shared" si="3"/>
        <v>6</v>
      </c>
      <c r="F13" s="168">
        <f t="shared" si="3"/>
        <v>0</v>
      </c>
      <c r="G13" s="168">
        <f t="shared" si="3"/>
        <v>0</v>
      </c>
      <c r="H13" s="168">
        <f t="shared" si="3"/>
        <v>0</v>
      </c>
      <c r="I13" s="168">
        <f t="shared" si="3"/>
        <v>3</v>
      </c>
      <c r="J13" s="168">
        <f t="shared" si="3"/>
        <v>0</v>
      </c>
      <c r="K13" s="168">
        <f t="shared" si="3"/>
        <v>0</v>
      </c>
      <c r="L13" s="168">
        <f t="shared" si="3"/>
        <v>0</v>
      </c>
      <c r="M13" s="95"/>
      <c r="N13" s="95"/>
      <c r="O13" s="95"/>
      <c r="P13" s="95"/>
      <c r="Q13" s="95"/>
      <c r="R13" s="95"/>
      <c r="S13" s="95"/>
      <c r="T13" s="95"/>
      <c r="U13" s="95"/>
      <c r="V13" s="95"/>
    </row>
    <row r="14" spans="1:22" s="95" customFormat="1" ht="17.25" customHeight="1">
      <c r="A14" s="104" t="s">
        <v>82</v>
      </c>
      <c r="B14" s="105">
        <f>SUM(C14:L14)</f>
        <v>553</v>
      </c>
      <c r="C14" s="105">
        <v>490</v>
      </c>
      <c r="D14" s="105">
        <v>54</v>
      </c>
      <c r="E14" s="105">
        <v>6</v>
      </c>
      <c r="F14" s="105">
        <v>0</v>
      </c>
      <c r="G14" s="105">
        <v>0</v>
      </c>
      <c r="H14" s="105">
        <v>0</v>
      </c>
      <c r="I14" s="105">
        <v>3</v>
      </c>
      <c r="J14" s="105">
        <v>0</v>
      </c>
      <c r="K14" s="105">
        <v>0</v>
      </c>
      <c r="L14" s="105">
        <v>0</v>
      </c>
    </row>
    <row r="15" spans="1:22" s="95" customFormat="1" ht="17.25" customHeight="1">
      <c r="A15" s="104" t="s">
        <v>83</v>
      </c>
      <c r="B15" s="105">
        <f>SUM(C15:L15)</f>
        <v>48</v>
      </c>
      <c r="C15" s="105">
        <v>0</v>
      </c>
      <c r="D15" s="105">
        <v>48</v>
      </c>
      <c r="E15" s="105">
        <v>0</v>
      </c>
      <c r="F15" s="105">
        <v>0</v>
      </c>
      <c r="G15" s="105">
        <v>0</v>
      </c>
      <c r="H15" s="105">
        <v>0</v>
      </c>
      <c r="I15" s="105">
        <v>0</v>
      </c>
      <c r="J15" s="105">
        <v>0</v>
      </c>
      <c r="K15" s="105">
        <v>0</v>
      </c>
      <c r="L15" s="105">
        <v>0</v>
      </c>
    </row>
    <row r="16" spans="1:22" s="95" customFormat="1" ht="17.25" customHeight="1">
      <c r="A16" s="104" t="s">
        <v>87</v>
      </c>
      <c r="B16" s="105">
        <f>SUM(C16:L16)</f>
        <v>40</v>
      </c>
      <c r="C16" s="105">
        <v>0</v>
      </c>
      <c r="D16" s="105">
        <v>40</v>
      </c>
      <c r="E16" s="105">
        <v>0</v>
      </c>
      <c r="F16" s="105">
        <v>0</v>
      </c>
      <c r="G16" s="105">
        <v>0</v>
      </c>
      <c r="H16" s="105">
        <v>0</v>
      </c>
      <c r="I16" s="105">
        <v>0</v>
      </c>
      <c r="J16" s="105">
        <v>0</v>
      </c>
      <c r="K16" s="105">
        <v>0</v>
      </c>
      <c r="L16" s="105">
        <v>0</v>
      </c>
    </row>
    <row r="17" spans="1:22" s="98" customFormat="1" ht="17.25" customHeight="1">
      <c r="A17" s="103" t="s">
        <v>88</v>
      </c>
      <c r="B17" s="168">
        <f t="shared" ref="B17:L17" si="4">SUM(B18:B22)</f>
        <v>4014</v>
      </c>
      <c r="C17" s="168">
        <f t="shared" si="4"/>
        <v>2116</v>
      </c>
      <c r="D17" s="168">
        <f t="shared" si="4"/>
        <v>1202</v>
      </c>
      <c r="E17" s="168">
        <f t="shared" si="4"/>
        <v>60</v>
      </c>
      <c r="F17" s="168">
        <f t="shared" si="4"/>
        <v>634</v>
      </c>
      <c r="G17" s="168">
        <f t="shared" si="4"/>
        <v>0</v>
      </c>
      <c r="H17" s="168">
        <f t="shared" si="4"/>
        <v>0</v>
      </c>
      <c r="I17" s="168">
        <f t="shared" si="4"/>
        <v>2</v>
      </c>
      <c r="J17" s="168">
        <f t="shared" si="4"/>
        <v>0</v>
      </c>
      <c r="K17" s="168">
        <f t="shared" si="4"/>
        <v>0</v>
      </c>
      <c r="L17" s="168">
        <f t="shared" si="4"/>
        <v>0</v>
      </c>
      <c r="M17" s="95"/>
      <c r="N17" s="95"/>
      <c r="O17" s="95"/>
      <c r="P17" s="95"/>
      <c r="Q17" s="95"/>
      <c r="R17" s="95"/>
      <c r="S17" s="95"/>
      <c r="T17" s="95"/>
      <c r="U17" s="95"/>
      <c r="V17" s="95"/>
    </row>
    <row r="18" spans="1:22" s="95" customFormat="1" ht="17.25" customHeight="1">
      <c r="A18" s="104" t="s">
        <v>82</v>
      </c>
      <c r="B18" s="105">
        <f>SUM(C18:L18)</f>
        <v>1822</v>
      </c>
      <c r="C18" s="105">
        <v>1600</v>
      </c>
      <c r="D18" s="105">
        <v>222</v>
      </c>
      <c r="E18" s="105">
        <v>0</v>
      </c>
      <c r="F18" s="105">
        <v>0</v>
      </c>
      <c r="G18" s="105">
        <v>0</v>
      </c>
      <c r="H18" s="105">
        <v>0</v>
      </c>
      <c r="I18" s="105">
        <v>0</v>
      </c>
      <c r="J18" s="105">
        <v>0</v>
      </c>
      <c r="K18" s="105">
        <v>0</v>
      </c>
      <c r="L18" s="105">
        <v>0</v>
      </c>
    </row>
    <row r="19" spans="1:22" s="95" customFormat="1" ht="17.25" customHeight="1">
      <c r="A19" s="104" t="s">
        <v>89</v>
      </c>
      <c r="B19" s="105">
        <f>SUM(C19:L19)</f>
        <v>1515</v>
      </c>
      <c r="C19" s="105">
        <f>162+200</f>
        <v>362</v>
      </c>
      <c r="D19" s="105">
        <f>1810-910</f>
        <v>900</v>
      </c>
      <c r="E19" s="105">
        <v>42</v>
      </c>
      <c r="F19" s="105">
        <v>210</v>
      </c>
      <c r="G19" s="105">
        <v>0</v>
      </c>
      <c r="H19" s="105">
        <v>0</v>
      </c>
      <c r="I19" s="105">
        <v>1</v>
      </c>
      <c r="J19" s="105">
        <v>0</v>
      </c>
      <c r="K19" s="105">
        <v>0</v>
      </c>
      <c r="L19" s="105">
        <v>0</v>
      </c>
    </row>
    <row r="20" spans="1:22" s="95" customFormat="1" ht="17.25" customHeight="1">
      <c r="A20" s="104" t="s">
        <v>90</v>
      </c>
      <c r="B20" s="105">
        <f>SUM(C20:L20)</f>
        <v>134</v>
      </c>
      <c r="C20" s="105">
        <v>74</v>
      </c>
      <c r="D20" s="105">
        <v>43</v>
      </c>
      <c r="E20" s="105">
        <v>16</v>
      </c>
      <c r="F20" s="105">
        <v>0</v>
      </c>
      <c r="G20" s="105">
        <v>0</v>
      </c>
      <c r="H20" s="105">
        <v>0</v>
      </c>
      <c r="I20" s="105">
        <v>1</v>
      </c>
      <c r="J20" s="105">
        <v>0</v>
      </c>
      <c r="K20" s="105">
        <v>0</v>
      </c>
      <c r="L20" s="105">
        <v>0</v>
      </c>
    </row>
    <row r="21" spans="1:22" s="95" customFormat="1" ht="17.25" customHeight="1">
      <c r="A21" s="104" t="s">
        <v>91</v>
      </c>
      <c r="B21" s="105">
        <f>SUM(C21:L21)</f>
        <v>119</v>
      </c>
      <c r="C21" s="105">
        <v>80</v>
      </c>
      <c r="D21" s="105">
        <v>37</v>
      </c>
      <c r="E21" s="105">
        <v>2</v>
      </c>
      <c r="F21" s="105">
        <v>0</v>
      </c>
      <c r="G21" s="105">
        <v>0</v>
      </c>
      <c r="H21" s="105">
        <v>0</v>
      </c>
      <c r="I21" s="105">
        <v>0</v>
      </c>
      <c r="J21" s="105">
        <v>0</v>
      </c>
      <c r="K21" s="105">
        <v>0</v>
      </c>
      <c r="L21" s="105">
        <v>0</v>
      </c>
    </row>
    <row r="22" spans="1:22" s="95" customFormat="1" ht="17.25" customHeight="1">
      <c r="A22" s="104" t="s">
        <v>92</v>
      </c>
      <c r="B22" s="105">
        <f>SUM(C22:L22)</f>
        <v>424</v>
      </c>
      <c r="C22" s="105"/>
      <c r="D22" s="105">
        <v>0</v>
      </c>
      <c r="E22" s="105">
        <v>0</v>
      </c>
      <c r="F22" s="105">
        <v>424</v>
      </c>
      <c r="G22" s="105">
        <v>0</v>
      </c>
      <c r="H22" s="105">
        <v>0</v>
      </c>
      <c r="I22" s="105">
        <v>0</v>
      </c>
      <c r="J22" s="105">
        <v>0</v>
      </c>
      <c r="K22" s="105">
        <v>0</v>
      </c>
      <c r="L22" s="105">
        <v>0</v>
      </c>
    </row>
    <row r="23" spans="1:22" s="98" customFormat="1" ht="17.25" customHeight="1">
      <c r="A23" s="103" t="s">
        <v>93</v>
      </c>
      <c r="B23" s="168">
        <f t="shared" ref="B23:L23" si="5">SUM(B24:B27)</f>
        <v>611</v>
      </c>
      <c r="C23" s="168">
        <f t="shared" si="5"/>
        <v>259</v>
      </c>
      <c r="D23" s="168">
        <f t="shared" si="5"/>
        <v>123</v>
      </c>
      <c r="E23" s="168">
        <f t="shared" si="5"/>
        <v>5</v>
      </c>
      <c r="F23" s="168">
        <f t="shared" si="5"/>
        <v>222</v>
      </c>
      <c r="G23" s="168">
        <f t="shared" si="5"/>
        <v>0</v>
      </c>
      <c r="H23" s="168">
        <f t="shared" si="5"/>
        <v>0</v>
      </c>
      <c r="I23" s="168">
        <f t="shared" si="5"/>
        <v>2</v>
      </c>
      <c r="J23" s="168">
        <f t="shared" si="5"/>
        <v>0</v>
      </c>
      <c r="K23" s="168">
        <f t="shared" si="5"/>
        <v>0</v>
      </c>
      <c r="L23" s="168">
        <f t="shared" si="5"/>
        <v>0</v>
      </c>
      <c r="M23" s="95"/>
      <c r="N23" s="95"/>
      <c r="O23" s="95"/>
      <c r="P23" s="95"/>
      <c r="Q23" s="95"/>
      <c r="R23" s="95"/>
      <c r="S23" s="95"/>
      <c r="T23" s="95"/>
      <c r="U23" s="95"/>
      <c r="V23" s="95"/>
    </row>
    <row r="24" spans="1:22" s="95" customFormat="1" ht="17.25" customHeight="1">
      <c r="A24" s="104" t="s">
        <v>82</v>
      </c>
      <c r="B24" s="105">
        <f>SUM(C24:L24)</f>
        <v>178</v>
      </c>
      <c r="C24" s="105">
        <v>128</v>
      </c>
      <c r="D24" s="105">
        <v>48</v>
      </c>
      <c r="E24" s="105">
        <v>2</v>
      </c>
      <c r="F24" s="105">
        <v>0</v>
      </c>
      <c r="G24" s="105">
        <v>0</v>
      </c>
      <c r="H24" s="105">
        <v>0</v>
      </c>
      <c r="I24" s="105">
        <v>0</v>
      </c>
      <c r="J24" s="105">
        <v>0</v>
      </c>
      <c r="K24" s="105">
        <v>0</v>
      </c>
      <c r="L24" s="105">
        <v>0</v>
      </c>
    </row>
    <row r="25" spans="1:22" s="95" customFormat="1" ht="17.25" customHeight="1">
      <c r="A25" s="104" t="s">
        <v>83</v>
      </c>
      <c r="B25" s="105">
        <f>SUM(C25:L25)</f>
        <v>73</v>
      </c>
      <c r="C25" s="105">
        <v>0</v>
      </c>
      <c r="D25" s="105">
        <v>70</v>
      </c>
      <c r="E25" s="105">
        <v>3</v>
      </c>
      <c r="F25" s="105"/>
      <c r="G25" s="105">
        <v>0</v>
      </c>
      <c r="H25" s="105">
        <v>0</v>
      </c>
      <c r="I25" s="105">
        <v>0</v>
      </c>
      <c r="J25" s="105">
        <v>0</v>
      </c>
      <c r="K25" s="105">
        <v>0</v>
      </c>
      <c r="L25" s="105">
        <v>0</v>
      </c>
    </row>
    <row r="26" spans="1:22" s="95" customFormat="1" ht="17.25" customHeight="1">
      <c r="A26" s="104" t="s">
        <v>601</v>
      </c>
      <c r="B26" s="105">
        <f>SUM(C26:L26)</f>
        <v>138</v>
      </c>
      <c r="C26" s="105">
        <v>131</v>
      </c>
      <c r="D26" s="105">
        <v>5</v>
      </c>
      <c r="E26" s="105">
        <v>0</v>
      </c>
      <c r="F26" s="105">
        <v>0</v>
      </c>
      <c r="G26" s="105">
        <v>0</v>
      </c>
      <c r="H26" s="105">
        <v>0</v>
      </c>
      <c r="I26" s="105">
        <v>2</v>
      </c>
      <c r="J26" s="105">
        <v>0</v>
      </c>
      <c r="K26" s="105">
        <v>0</v>
      </c>
      <c r="L26" s="105">
        <v>0</v>
      </c>
    </row>
    <row r="27" spans="1:22" s="95" customFormat="1" ht="17.25" customHeight="1">
      <c r="A27" s="104" t="s">
        <v>94</v>
      </c>
      <c r="B27" s="105">
        <f>SUM(C27:L27)</f>
        <v>222</v>
      </c>
      <c r="C27" s="105">
        <v>0</v>
      </c>
      <c r="D27" s="105">
        <v>0</v>
      </c>
      <c r="E27" s="105">
        <v>0</v>
      </c>
      <c r="F27" s="105">
        <v>222</v>
      </c>
      <c r="G27" s="105">
        <v>0</v>
      </c>
      <c r="H27" s="105">
        <v>0</v>
      </c>
      <c r="I27" s="105">
        <v>0</v>
      </c>
      <c r="J27" s="105"/>
      <c r="K27" s="105"/>
      <c r="L27" s="105"/>
    </row>
    <row r="28" spans="1:22" s="98" customFormat="1" ht="17.25" customHeight="1">
      <c r="A28" s="103" t="s">
        <v>95</v>
      </c>
      <c r="B28" s="168">
        <f t="shared" ref="B28:L28" si="6">SUM(B29:B32)</f>
        <v>449</v>
      </c>
      <c r="C28" s="168">
        <f t="shared" si="6"/>
        <v>285</v>
      </c>
      <c r="D28" s="168">
        <f t="shared" si="6"/>
        <v>126</v>
      </c>
      <c r="E28" s="168">
        <f t="shared" si="6"/>
        <v>0</v>
      </c>
      <c r="F28" s="168">
        <f t="shared" si="6"/>
        <v>38</v>
      </c>
      <c r="G28" s="168">
        <f t="shared" si="6"/>
        <v>0</v>
      </c>
      <c r="H28" s="168">
        <f t="shared" si="6"/>
        <v>0</v>
      </c>
      <c r="I28" s="168">
        <f t="shared" si="6"/>
        <v>0</v>
      </c>
      <c r="J28" s="168">
        <f t="shared" si="6"/>
        <v>0</v>
      </c>
      <c r="K28" s="168">
        <f t="shared" si="6"/>
        <v>0</v>
      </c>
      <c r="L28" s="168">
        <f t="shared" si="6"/>
        <v>0</v>
      </c>
      <c r="M28" s="95"/>
      <c r="N28" s="95"/>
      <c r="O28" s="95"/>
      <c r="P28" s="95"/>
      <c r="Q28" s="95"/>
      <c r="R28" s="95"/>
      <c r="S28" s="95"/>
      <c r="T28" s="95"/>
      <c r="U28" s="95"/>
      <c r="V28" s="95"/>
    </row>
    <row r="29" spans="1:22" s="95" customFormat="1" ht="17.25" customHeight="1">
      <c r="A29" s="104" t="s">
        <v>82</v>
      </c>
      <c r="B29" s="105">
        <f>SUM(C29:L29)</f>
        <v>284</v>
      </c>
      <c r="C29" s="105">
        <f>275-18</f>
        <v>257</v>
      </c>
      <c r="D29" s="105">
        <v>27</v>
      </c>
      <c r="E29" s="105">
        <v>0</v>
      </c>
      <c r="F29" s="105">
        <v>0</v>
      </c>
      <c r="G29" s="105">
        <v>0</v>
      </c>
      <c r="H29" s="105">
        <v>0</v>
      </c>
      <c r="I29" s="105">
        <v>0</v>
      </c>
      <c r="J29" s="105">
        <v>0</v>
      </c>
      <c r="K29" s="105">
        <v>0</v>
      </c>
      <c r="L29" s="105">
        <v>0</v>
      </c>
    </row>
    <row r="30" spans="1:22" s="95" customFormat="1" ht="17.25" customHeight="1">
      <c r="A30" s="104" t="s">
        <v>96</v>
      </c>
      <c r="B30" s="105">
        <f>SUM(C30:L30)</f>
        <v>105</v>
      </c>
      <c r="C30" s="105">
        <v>10</v>
      </c>
      <c r="D30" s="105">
        <v>88</v>
      </c>
      <c r="E30" s="105">
        <v>0</v>
      </c>
      <c r="F30" s="105">
        <v>7</v>
      </c>
      <c r="G30" s="105">
        <v>0</v>
      </c>
      <c r="H30" s="105">
        <v>0</v>
      </c>
      <c r="I30" s="105">
        <v>0</v>
      </c>
      <c r="J30" s="105">
        <v>0</v>
      </c>
      <c r="K30" s="105">
        <v>0</v>
      </c>
      <c r="L30" s="105">
        <v>0</v>
      </c>
    </row>
    <row r="31" spans="1:22" s="95" customFormat="1" ht="17.25" customHeight="1">
      <c r="A31" s="104" t="s">
        <v>602</v>
      </c>
      <c r="B31" s="105">
        <f>SUM(C31:L31)</f>
        <v>13</v>
      </c>
      <c r="C31" s="105">
        <v>0</v>
      </c>
      <c r="D31" s="105">
        <v>11</v>
      </c>
      <c r="E31" s="105">
        <v>0</v>
      </c>
      <c r="F31" s="105">
        <v>2</v>
      </c>
      <c r="G31" s="105">
        <v>0</v>
      </c>
      <c r="H31" s="105">
        <v>0</v>
      </c>
      <c r="I31" s="105">
        <v>0</v>
      </c>
      <c r="J31" s="105">
        <v>0</v>
      </c>
      <c r="K31" s="105">
        <v>0</v>
      </c>
      <c r="L31" s="105">
        <v>0</v>
      </c>
    </row>
    <row r="32" spans="1:22" s="95" customFormat="1" ht="17.25" customHeight="1">
      <c r="A32" s="104" t="s">
        <v>600</v>
      </c>
      <c r="B32" s="105">
        <f>SUM(C32:L32)</f>
        <v>47</v>
      </c>
      <c r="C32" s="105">
        <v>18</v>
      </c>
      <c r="D32" s="105">
        <v>0</v>
      </c>
      <c r="E32" s="105">
        <v>0</v>
      </c>
      <c r="F32" s="105">
        <v>29</v>
      </c>
      <c r="G32" s="105">
        <v>0</v>
      </c>
      <c r="H32" s="105">
        <v>0</v>
      </c>
      <c r="I32" s="105">
        <v>0</v>
      </c>
      <c r="J32" s="105">
        <v>0</v>
      </c>
      <c r="K32" s="105">
        <v>0</v>
      </c>
      <c r="L32" s="105">
        <v>0</v>
      </c>
    </row>
    <row r="33" spans="1:22" s="98" customFormat="1" ht="17.25" customHeight="1">
      <c r="A33" s="103" t="s">
        <v>97</v>
      </c>
      <c r="B33" s="168">
        <f t="shared" ref="B33:L33" si="7">SUM(B34:B36)</f>
        <v>1036</v>
      </c>
      <c r="C33" s="168">
        <f t="shared" si="7"/>
        <v>186</v>
      </c>
      <c r="D33" s="168">
        <f t="shared" si="7"/>
        <v>151</v>
      </c>
      <c r="E33" s="168">
        <f t="shared" si="7"/>
        <v>10</v>
      </c>
      <c r="F33" s="168">
        <f t="shared" si="7"/>
        <v>681</v>
      </c>
      <c r="G33" s="168">
        <f t="shared" si="7"/>
        <v>8</v>
      </c>
      <c r="H33" s="168">
        <f t="shared" si="7"/>
        <v>0</v>
      </c>
      <c r="I33" s="168">
        <f t="shared" si="7"/>
        <v>0</v>
      </c>
      <c r="J33" s="168">
        <f t="shared" si="7"/>
        <v>0</v>
      </c>
      <c r="K33" s="168">
        <f t="shared" si="7"/>
        <v>0</v>
      </c>
      <c r="L33" s="168">
        <f t="shared" si="7"/>
        <v>0</v>
      </c>
      <c r="M33" s="95"/>
      <c r="N33" s="95"/>
      <c r="O33" s="95"/>
      <c r="P33" s="95"/>
      <c r="Q33" s="95"/>
      <c r="R33" s="95"/>
      <c r="S33" s="95"/>
      <c r="T33" s="95"/>
      <c r="U33" s="95"/>
      <c r="V33" s="95"/>
    </row>
    <row r="34" spans="1:22" s="95" customFormat="1" ht="17.25" customHeight="1">
      <c r="A34" s="104" t="s">
        <v>82</v>
      </c>
      <c r="B34" s="105">
        <f>SUM(C34:L34)</f>
        <v>232</v>
      </c>
      <c r="C34" s="105">
        <v>186</v>
      </c>
      <c r="D34" s="105">
        <v>46</v>
      </c>
      <c r="E34" s="105">
        <v>0</v>
      </c>
      <c r="F34" s="105">
        <v>0</v>
      </c>
      <c r="G34" s="105">
        <v>0</v>
      </c>
      <c r="H34" s="105">
        <v>0</v>
      </c>
      <c r="I34" s="105">
        <v>0</v>
      </c>
      <c r="J34" s="105">
        <v>0</v>
      </c>
      <c r="K34" s="105">
        <v>0</v>
      </c>
      <c r="L34" s="105">
        <v>0</v>
      </c>
    </row>
    <row r="35" spans="1:22" s="95" customFormat="1" ht="17.25" customHeight="1">
      <c r="A35" s="104" t="s">
        <v>83</v>
      </c>
      <c r="B35" s="105">
        <f>SUM(C35:L35)</f>
        <v>115</v>
      </c>
      <c r="C35" s="105">
        <v>0</v>
      </c>
      <c r="D35" s="105">
        <v>105</v>
      </c>
      <c r="E35" s="105">
        <v>10</v>
      </c>
      <c r="F35" s="105">
        <v>0</v>
      </c>
      <c r="G35" s="105">
        <v>0</v>
      </c>
      <c r="H35" s="105">
        <v>0</v>
      </c>
      <c r="I35" s="105">
        <v>0</v>
      </c>
      <c r="J35" s="105">
        <v>0</v>
      </c>
      <c r="K35" s="105">
        <v>0</v>
      </c>
      <c r="L35" s="105">
        <v>0</v>
      </c>
    </row>
    <row r="36" spans="1:22" s="95" customFormat="1" ht="17.25" customHeight="1">
      <c r="A36" s="104" t="s">
        <v>98</v>
      </c>
      <c r="B36" s="105">
        <f>SUM(C36:L36)</f>
        <v>689</v>
      </c>
      <c r="C36" s="105">
        <v>0</v>
      </c>
      <c r="D36" s="105">
        <v>0</v>
      </c>
      <c r="E36" s="105">
        <v>0</v>
      </c>
      <c r="F36" s="105">
        <v>681</v>
      </c>
      <c r="G36" s="105">
        <v>8</v>
      </c>
      <c r="H36" s="105">
        <v>0</v>
      </c>
      <c r="I36" s="105">
        <v>0</v>
      </c>
      <c r="J36" s="105">
        <v>0</v>
      </c>
      <c r="K36" s="105">
        <v>0</v>
      </c>
      <c r="L36" s="105">
        <v>0</v>
      </c>
    </row>
    <row r="37" spans="1:22" s="98" customFormat="1" ht="17.25" customHeight="1">
      <c r="A37" s="103" t="s">
        <v>583</v>
      </c>
      <c r="B37" s="168">
        <f t="shared" ref="B37:L37" si="8">SUM(B38:B40)</f>
        <v>384</v>
      </c>
      <c r="C37" s="168">
        <f t="shared" si="8"/>
        <v>137</v>
      </c>
      <c r="D37" s="168">
        <f t="shared" si="8"/>
        <v>19</v>
      </c>
      <c r="E37" s="168">
        <f t="shared" si="8"/>
        <v>5</v>
      </c>
      <c r="F37" s="168">
        <f t="shared" si="8"/>
        <v>222</v>
      </c>
      <c r="G37" s="168">
        <f t="shared" si="8"/>
        <v>0</v>
      </c>
      <c r="H37" s="168">
        <f t="shared" si="8"/>
        <v>0</v>
      </c>
      <c r="I37" s="168">
        <f t="shared" si="8"/>
        <v>1</v>
      </c>
      <c r="J37" s="168">
        <f t="shared" si="8"/>
        <v>0</v>
      </c>
      <c r="K37" s="168">
        <f t="shared" si="8"/>
        <v>0</v>
      </c>
      <c r="L37" s="168">
        <f t="shared" si="8"/>
        <v>0</v>
      </c>
      <c r="M37" s="95"/>
      <c r="N37" s="95"/>
      <c r="O37" s="95"/>
      <c r="P37" s="95"/>
      <c r="Q37" s="95"/>
      <c r="R37" s="95"/>
      <c r="S37" s="95"/>
      <c r="T37" s="95"/>
      <c r="U37" s="95"/>
      <c r="V37" s="95"/>
    </row>
    <row r="38" spans="1:22" s="95" customFormat="1" ht="17.25" customHeight="1">
      <c r="A38" s="104" t="s">
        <v>82</v>
      </c>
      <c r="B38" s="105">
        <f>SUM(C38:L38)</f>
        <v>160</v>
      </c>
      <c r="C38" s="105">
        <v>137</v>
      </c>
      <c r="D38" s="105">
        <v>17</v>
      </c>
      <c r="E38" s="105">
        <v>5</v>
      </c>
      <c r="F38" s="105">
        <v>0</v>
      </c>
      <c r="G38" s="105">
        <v>0</v>
      </c>
      <c r="H38" s="105">
        <v>0</v>
      </c>
      <c r="I38" s="105">
        <v>1</v>
      </c>
      <c r="J38" s="105">
        <v>0</v>
      </c>
      <c r="K38" s="105">
        <v>0</v>
      </c>
      <c r="L38" s="105">
        <v>0</v>
      </c>
    </row>
    <row r="39" spans="1:22" s="95" customFormat="1" ht="17.25" customHeight="1">
      <c r="A39" s="104" t="s">
        <v>99</v>
      </c>
      <c r="B39" s="105">
        <f>SUM(C39:L39)</f>
        <v>2</v>
      </c>
      <c r="C39" s="105">
        <v>0</v>
      </c>
      <c r="D39" s="105">
        <v>2</v>
      </c>
      <c r="E39" s="105">
        <v>0</v>
      </c>
      <c r="F39" s="105">
        <v>0</v>
      </c>
      <c r="G39" s="105">
        <v>0</v>
      </c>
      <c r="H39" s="105">
        <v>0</v>
      </c>
      <c r="I39" s="105">
        <v>0</v>
      </c>
      <c r="J39" s="105">
        <v>0</v>
      </c>
      <c r="K39" s="105">
        <v>0</v>
      </c>
      <c r="L39" s="105">
        <v>0</v>
      </c>
    </row>
    <row r="40" spans="1:22" s="95" customFormat="1" ht="17.25" customHeight="1">
      <c r="A40" s="104" t="s">
        <v>98</v>
      </c>
      <c r="B40" s="105">
        <f>SUM(C40:L40)</f>
        <v>222</v>
      </c>
      <c r="C40" s="105">
        <v>0</v>
      </c>
      <c r="D40" s="105">
        <v>0</v>
      </c>
      <c r="E40" s="105">
        <v>0</v>
      </c>
      <c r="F40" s="105">
        <v>222</v>
      </c>
      <c r="G40" s="105">
        <v>0</v>
      </c>
      <c r="H40" s="105">
        <v>0</v>
      </c>
      <c r="I40" s="105">
        <v>0</v>
      </c>
      <c r="J40" s="105">
        <v>0</v>
      </c>
      <c r="K40" s="105">
        <v>0</v>
      </c>
      <c r="L40" s="105">
        <v>0</v>
      </c>
    </row>
    <row r="41" spans="1:22" s="98" customFormat="1" ht="17.25" customHeight="1">
      <c r="A41" s="103" t="s">
        <v>584</v>
      </c>
      <c r="B41" s="168">
        <f t="shared" ref="B41:L41" si="9">SUM(B42:B45)</f>
        <v>1431</v>
      </c>
      <c r="C41" s="168">
        <f t="shared" si="9"/>
        <v>792</v>
      </c>
      <c r="D41" s="168">
        <f t="shared" si="9"/>
        <v>437</v>
      </c>
      <c r="E41" s="168">
        <f t="shared" si="9"/>
        <v>24</v>
      </c>
      <c r="F41" s="168">
        <f t="shared" si="9"/>
        <v>178</v>
      </c>
      <c r="G41" s="168">
        <f t="shared" si="9"/>
        <v>0</v>
      </c>
      <c r="H41" s="168">
        <f t="shared" si="9"/>
        <v>0</v>
      </c>
      <c r="I41" s="168">
        <f t="shared" si="9"/>
        <v>0</v>
      </c>
      <c r="J41" s="168">
        <f t="shared" si="9"/>
        <v>0</v>
      </c>
      <c r="K41" s="168">
        <f t="shared" si="9"/>
        <v>0</v>
      </c>
      <c r="L41" s="168">
        <f t="shared" si="9"/>
        <v>0</v>
      </c>
      <c r="M41" s="95"/>
      <c r="N41" s="95"/>
      <c r="O41" s="95"/>
      <c r="P41" s="95"/>
      <c r="Q41" s="95"/>
      <c r="R41" s="95"/>
      <c r="S41" s="95"/>
      <c r="T41" s="95"/>
      <c r="U41" s="95"/>
      <c r="V41" s="95"/>
    </row>
    <row r="42" spans="1:22" s="95" customFormat="1" ht="17.25" customHeight="1">
      <c r="A42" s="104" t="s">
        <v>82</v>
      </c>
      <c r="B42" s="105">
        <f>SUM(C42:L42)</f>
        <v>1158</v>
      </c>
      <c r="C42" s="105">
        <v>792</v>
      </c>
      <c r="D42" s="105">
        <v>342</v>
      </c>
      <c r="E42" s="105">
        <v>24</v>
      </c>
      <c r="F42" s="105">
        <v>0</v>
      </c>
      <c r="G42" s="105"/>
      <c r="H42" s="105"/>
      <c r="I42" s="105"/>
      <c r="J42" s="105"/>
      <c r="K42" s="105"/>
      <c r="L42" s="105"/>
    </row>
    <row r="43" spans="1:22" s="95" customFormat="1" ht="17.25" customHeight="1">
      <c r="A43" s="104" t="s">
        <v>83</v>
      </c>
      <c r="B43" s="105">
        <f>SUM(C43:L43)</f>
        <v>90</v>
      </c>
      <c r="C43" s="105">
        <v>0</v>
      </c>
      <c r="D43" s="105">
        <v>90</v>
      </c>
      <c r="E43" s="105">
        <v>0</v>
      </c>
      <c r="F43" s="105">
        <v>0</v>
      </c>
      <c r="G43" s="105"/>
      <c r="H43" s="105"/>
      <c r="I43" s="105"/>
      <c r="J43" s="105"/>
      <c r="K43" s="105"/>
      <c r="L43" s="105"/>
    </row>
    <row r="44" spans="1:22" s="95" customFormat="1" ht="17.25" customHeight="1">
      <c r="A44" s="104" t="s">
        <v>100</v>
      </c>
      <c r="B44" s="105">
        <f>SUM(C44:L44)</f>
        <v>5</v>
      </c>
      <c r="C44" s="105">
        <v>0</v>
      </c>
      <c r="D44" s="105">
        <v>5</v>
      </c>
      <c r="E44" s="105">
        <v>0</v>
      </c>
      <c r="F44" s="105">
        <v>0</v>
      </c>
      <c r="G44" s="105"/>
      <c r="H44" s="105"/>
      <c r="I44" s="105"/>
      <c r="J44" s="105"/>
      <c r="K44" s="105"/>
      <c r="L44" s="105"/>
    </row>
    <row r="45" spans="1:22" s="95" customFormat="1" ht="17.25" customHeight="1">
      <c r="A45" s="104" t="s">
        <v>94</v>
      </c>
      <c r="B45" s="105">
        <f>SUM(C45:L45)</f>
        <v>178</v>
      </c>
      <c r="C45" s="105">
        <v>0</v>
      </c>
      <c r="D45" s="105">
        <v>0</v>
      </c>
      <c r="E45" s="105">
        <v>0</v>
      </c>
      <c r="F45" s="105">
        <v>178</v>
      </c>
      <c r="G45" s="105"/>
      <c r="H45" s="105"/>
      <c r="I45" s="105"/>
      <c r="J45" s="105"/>
      <c r="K45" s="105"/>
      <c r="L45" s="105"/>
    </row>
    <row r="46" spans="1:22" s="98" customFormat="1" ht="17.25" customHeight="1">
      <c r="A46" s="103" t="s">
        <v>585</v>
      </c>
      <c r="B46" s="168">
        <f t="shared" ref="B46:L46" si="10">SUM(B47:B49)</f>
        <v>1352</v>
      </c>
      <c r="C46" s="168">
        <f t="shared" si="10"/>
        <v>339</v>
      </c>
      <c r="D46" s="168">
        <f t="shared" si="10"/>
        <v>275</v>
      </c>
      <c r="E46" s="168">
        <f t="shared" si="10"/>
        <v>9</v>
      </c>
      <c r="F46" s="168">
        <f t="shared" si="10"/>
        <v>726</v>
      </c>
      <c r="G46" s="168">
        <f t="shared" si="10"/>
        <v>0</v>
      </c>
      <c r="H46" s="168">
        <f t="shared" si="10"/>
        <v>0</v>
      </c>
      <c r="I46" s="168">
        <f t="shared" si="10"/>
        <v>3</v>
      </c>
      <c r="J46" s="168">
        <f t="shared" si="10"/>
        <v>0</v>
      </c>
      <c r="K46" s="168">
        <f t="shared" si="10"/>
        <v>0</v>
      </c>
      <c r="L46" s="168">
        <f t="shared" si="10"/>
        <v>0</v>
      </c>
      <c r="M46" s="95"/>
      <c r="N46" s="95"/>
      <c r="O46" s="95"/>
      <c r="P46" s="95"/>
      <c r="Q46" s="95"/>
      <c r="R46" s="95"/>
      <c r="S46" s="95"/>
      <c r="T46" s="95"/>
      <c r="U46" s="95"/>
      <c r="V46" s="95"/>
    </row>
    <row r="47" spans="1:22" s="95" customFormat="1" ht="17.25" customHeight="1">
      <c r="A47" s="104" t="s">
        <v>82</v>
      </c>
      <c r="B47" s="105">
        <f>SUM(C47:L47)</f>
        <v>409</v>
      </c>
      <c r="C47" s="105">
        <v>339</v>
      </c>
      <c r="D47" s="105">
        <v>62</v>
      </c>
      <c r="E47" s="105">
        <v>5</v>
      </c>
      <c r="F47" s="105">
        <v>0</v>
      </c>
      <c r="G47" s="105">
        <v>0</v>
      </c>
      <c r="H47" s="105">
        <v>0</v>
      </c>
      <c r="I47" s="105">
        <v>3</v>
      </c>
      <c r="J47" s="105">
        <v>0</v>
      </c>
      <c r="K47" s="105">
        <v>0</v>
      </c>
      <c r="L47" s="105">
        <v>0</v>
      </c>
    </row>
    <row r="48" spans="1:22" s="95" customFormat="1" ht="17.25" customHeight="1">
      <c r="A48" s="104" t="s">
        <v>83</v>
      </c>
      <c r="B48" s="105">
        <f>SUM(C48:L48)</f>
        <v>217</v>
      </c>
      <c r="C48" s="105">
        <v>0</v>
      </c>
      <c r="D48" s="105">
        <v>213</v>
      </c>
      <c r="E48" s="105">
        <v>4</v>
      </c>
      <c r="F48" s="105">
        <v>0</v>
      </c>
      <c r="G48" s="105">
        <v>0</v>
      </c>
      <c r="H48" s="105">
        <v>0</v>
      </c>
      <c r="I48" s="105">
        <v>0</v>
      </c>
      <c r="J48" s="105">
        <v>0</v>
      </c>
      <c r="K48" s="105">
        <v>0</v>
      </c>
      <c r="L48" s="105">
        <v>0</v>
      </c>
    </row>
    <row r="49" spans="1:22" s="95" customFormat="1" ht="17.25" customHeight="1">
      <c r="A49" s="104" t="s">
        <v>98</v>
      </c>
      <c r="B49" s="105">
        <f>SUM(C49:L49)</f>
        <v>726</v>
      </c>
      <c r="C49" s="105">
        <v>0</v>
      </c>
      <c r="D49" s="105">
        <v>0</v>
      </c>
      <c r="E49" s="105">
        <v>0</v>
      </c>
      <c r="F49" s="105">
        <v>726</v>
      </c>
      <c r="G49" s="105">
        <v>0</v>
      </c>
      <c r="H49" s="105">
        <v>0</v>
      </c>
      <c r="I49" s="105">
        <v>0</v>
      </c>
      <c r="J49" s="105">
        <v>0</v>
      </c>
      <c r="K49" s="105">
        <v>0</v>
      </c>
      <c r="L49" s="105">
        <v>0</v>
      </c>
    </row>
    <row r="50" spans="1:22" s="98" customFormat="1" ht="17.25" customHeight="1">
      <c r="A50" s="103" t="s">
        <v>586</v>
      </c>
      <c r="B50" s="168">
        <f t="shared" ref="B50:L50" si="11">SUM(B51)</f>
        <v>10</v>
      </c>
      <c r="C50" s="168">
        <f t="shared" si="11"/>
        <v>0</v>
      </c>
      <c r="D50" s="168">
        <f t="shared" si="11"/>
        <v>10</v>
      </c>
      <c r="E50" s="168">
        <f t="shared" si="11"/>
        <v>0</v>
      </c>
      <c r="F50" s="168">
        <f t="shared" si="11"/>
        <v>0</v>
      </c>
      <c r="G50" s="168">
        <f t="shared" si="11"/>
        <v>0</v>
      </c>
      <c r="H50" s="168">
        <f t="shared" si="11"/>
        <v>0</v>
      </c>
      <c r="I50" s="168">
        <f t="shared" si="11"/>
        <v>0</v>
      </c>
      <c r="J50" s="168">
        <f t="shared" si="11"/>
        <v>0</v>
      </c>
      <c r="K50" s="168">
        <f t="shared" si="11"/>
        <v>0</v>
      </c>
      <c r="L50" s="168">
        <f t="shared" si="11"/>
        <v>0</v>
      </c>
      <c r="M50" s="95"/>
      <c r="N50" s="95"/>
      <c r="O50" s="95"/>
      <c r="P50" s="95"/>
      <c r="Q50" s="95"/>
      <c r="R50" s="95"/>
      <c r="S50" s="95"/>
      <c r="T50" s="95"/>
      <c r="U50" s="95"/>
      <c r="V50" s="95"/>
    </row>
    <row r="51" spans="1:22" s="95" customFormat="1" ht="17.25" customHeight="1">
      <c r="A51" s="104" t="s">
        <v>101</v>
      </c>
      <c r="B51" s="105">
        <f>SUM(C51:L51)</f>
        <v>10</v>
      </c>
      <c r="C51" s="105"/>
      <c r="D51" s="105">
        <v>10</v>
      </c>
      <c r="E51" s="105">
        <v>0</v>
      </c>
      <c r="F51" s="105">
        <v>0</v>
      </c>
      <c r="G51" s="105">
        <v>0</v>
      </c>
      <c r="H51" s="105">
        <v>0</v>
      </c>
      <c r="I51" s="105">
        <v>0</v>
      </c>
      <c r="J51" s="105">
        <v>0</v>
      </c>
      <c r="K51" s="105">
        <v>0</v>
      </c>
      <c r="L51" s="105">
        <v>0</v>
      </c>
    </row>
    <row r="52" spans="1:22" s="98" customFormat="1" ht="17.25" customHeight="1">
      <c r="A52" s="103" t="s">
        <v>587</v>
      </c>
      <c r="B52" s="168">
        <f t="shared" ref="B52:L52" si="12">SUM(B53:B55)</f>
        <v>160</v>
      </c>
      <c r="C52" s="168">
        <f t="shared" si="12"/>
        <v>87</v>
      </c>
      <c r="D52" s="168">
        <f t="shared" si="12"/>
        <v>53</v>
      </c>
      <c r="E52" s="168">
        <f t="shared" si="12"/>
        <v>2</v>
      </c>
      <c r="F52" s="168">
        <f t="shared" si="12"/>
        <v>18</v>
      </c>
      <c r="G52" s="168">
        <f t="shared" si="12"/>
        <v>0</v>
      </c>
      <c r="H52" s="168">
        <f t="shared" si="12"/>
        <v>0</v>
      </c>
      <c r="I52" s="168">
        <f t="shared" si="12"/>
        <v>0</v>
      </c>
      <c r="J52" s="168">
        <f t="shared" si="12"/>
        <v>0</v>
      </c>
      <c r="K52" s="168">
        <f t="shared" si="12"/>
        <v>0</v>
      </c>
      <c r="L52" s="168">
        <f t="shared" si="12"/>
        <v>0</v>
      </c>
      <c r="M52" s="95"/>
      <c r="N52" s="95"/>
      <c r="O52" s="95"/>
      <c r="P52" s="95"/>
      <c r="Q52" s="95"/>
      <c r="R52" s="95"/>
      <c r="S52" s="95"/>
      <c r="T52" s="95"/>
      <c r="U52" s="95"/>
      <c r="V52" s="95"/>
    </row>
    <row r="53" spans="1:22" s="95" customFormat="1" ht="17.25" customHeight="1">
      <c r="A53" s="104" t="s">
        <v>82</v>
      </c>
      <c r="B53" s="105">
        <f>SUM(C53:L53)</f>
        <v>102</v>
      </c>
      <c r="C53" s="105">
        <v>87</v>
      </c>
      <c r="D53" s="105">
        <v>13</v>
      </c>
      <c r="E53" s="105">
        <v>2</v>
      </c>
      <c r="F53" s="105">
        <v>0</v>
      </c>
      <c r="G53" s="105">
        <v>0</v>
      </c>
      <c r="H53" s="105">
        <v>0</v>
      </c>
      <c r="I53" s="105">
        <v>0</v>
      </c>
      <c r="J53" s="105">
        <v>0</v>
      </c>
      <c r="K53" s="105">
        <v>0</v>
      </c>
      <c r="L53" s="105">
        <v>0</v>
      </c>
    </row>
    <row r="54" spans="1:22" s="95" customFormat="1" ht="17.25" customHeight="1">
      <c r="A54" s="104" t="s">
        <v>83</v>
      </c>
      <c r="B54" s="105">
        <f>SUM(C54:L54)</f>
        <v>40</v>
      </c>
      <c r="C54" s="105">
        <v>0</v>
      </c>
      <c r="D54" s="105">
        <v>40</v>
      </c>
      <c r="E54" s="105">
        <v>0</v>
      </c>
      <c r="F54" s="105">
        <v>0</v>
      </c>
      <c r="G54" s="105">
        <v>0</v>
      </c>
      <c r="H54" s="105">
        <v>0</v>
      </c>
      <c r="I54" s="105">
        <v>0</v>
      </c>
      <c r="J54" s="105">
        <v>0</v>
      </c>
      <c r="K54" s="105">
        <v>0</v>
      </c>
      <c r="L54" s="105">
        <v>0</v>
      </c>
    </row>
    <row r="55" spans="1:22" s="95" customFormat="1" ht="17.25" customHeight="1">
      <c r="A55" s="104" t="s">
        <v>98</v>
      </c>
      <c r="B55" s="105">
        <f>SUM(C55:L55)</f>
        <v>18</v>
      </c>
      <c r="C55" s="105"/>
      <c r="D55" s="105">
        <v>0</v>
      </c>
      <c r="E55" s="105">
        <v>0</v>
      </c>
      <c r="F55" s="105">
        <v>18</v>
      </c>
      <c r="G55" s="105">
        <v>0</v>
      </c>
      <c r="H55" s="105">
        <v>0</v>
      </c>
      <c r="I55" s="105">
        <v>0</v>
      </c>
      <c r="J55" s="105">
        <v>0</v>
      </c>
      <c r="K55" s="105">
        <v>0</v>
      </c>
      <c r="L55" s="105">
        <v>0</v>
      </c>
    </row>
    <row r="56" spans="1:22" s="98" customFormat="1" ht="17.25" customHeight="1">
      <c r="A56" s="103" t="s">
        <v>588</v>
      </c>
      <c r="B56" s="168">
        <f t="shared" ref="B56:L56" si="13">SUM(B57)</f>
        <v>291</v>
      </c>
      <c r="C56" s="168">
        <f t="shared" si="13"/>
        <v>220</v>
      </c>
      <c r="D56" s="168">
        <f t="shared" si="13"/>
        <v>66</v>
      </c>
      <c r="E56" s="168">
        <f t="shared" si="13"/>
        <v>5</v>
      </c>
      <c r="F56" s="168">
        <f t="shared" si="13"/>
        <v>0</v>
      </c>
      <c r="G56" s="168">
        <f t="shared" si="13"/>
        <v>0</v>
      </c>
      <c r="H56" s="168">
        <f t="shared" si="13"/>
        <v>0</v>
      </c>
      <c r="I56" s="168">
        <f t="shared" si="13"/>
        <v>0</v>
      </c>
      <c r="J56" s="168">
        <f t="shared" si="13"/>
        <v>0</v>
      </c>
      <c r="K56" s="168">
        <f t="shared" si="13"/>
        <v>0</v>
      </c>
      <c r="L56" s="168">
        <f t="shared" si="13"/>
        <v>0</v>
      </c>
      <c r="M56" s="95"/>
      <c r="N56" s="95"/>
      <c r="O56" s="95"/>
      <c r="P56" s="95"/>
      <c r="Q56" s="95"/>
      <c r="R56" s="95"/>
      <c r="S56" s="95"/>
      <c r="T56" s="95"/>
      <c r="U56" s="95"/>
      <c r="V56" s="95"/>
    </row>
    <row r="57" spans="1:22" s="95" customFormat="1" ht="17.25" customHeight="1">
      <c r="A57" s="104" t="s">
        <v>82</v>
      </c>
      <c r="B57" s="105">
        <f>SUM(C57:L57)</f>
        <v>291</v>
      </c>
      <c r="C57" s="105">
        <v>220</v>
      </c>
      <c r="D57" s="105">
        <v>66</v>
      </c>
      <c r="E57" s="105">
        <v>5</v>
      </c>
      <c r="F57" s="105">
        <v>0</v>
      </c>
      <c r="G57" s="105">
        <v>0</v>
      </c>
      <c r="H57" s="105">
        <v>0</v>
      </c>
      <c r="I57" s="105">
        <v>0</v>
      </c>
      <c r="J57" s="105">
        <f t="shared" ref="J57:L57" si="14">SUM(J58)</f>
        <v>0</v>
      </c>
      <c r="K57" s="105">
        <f t="shared" si="14"/>
        <v>0</v>
      </c>
      <c r="L57" s="105">
        <f t="shared" si="14"/>
        <v>0</v>
      </c>
    </row>
    <row r="58" spans="1:22" s="98" customFormat="1" ht="17.25" customHeight="1">
      <c r="A58" s="103" t="s">
        <v>589</v>
      </c>
      <c r="B58" s="168">
        <f t="shared" ref="B58:L58" si="15">SUM(B59)</f>
        <v>43</v>
      </c>
      <c r="C58" s="168">
        <f t="shared" si="15"/>
        <v>33</v>
      </c>
      <c r="D58" s="168">
        <f t="shared" si="15"/>
        <v>9</v>
      </c>
      <c r="E58" s="168">
        <f t="shared" si="15"/>
        <v>1</v>
      </c>
      <c r="F58" s="168">
        <f t="shared" si="15"/>
        <v>0</v>
      </c>
      <c r="G58" s="168">
        <f t="shared" si="15"/>
        <v>0</v>
      </c>
      <c r="H58" s="168">
        <f t="shared" si="15"/>
        <v>0</v>
      </c>
      <c r="I58" s="168">
        <f t="shared" si="15"/>
        <v>0</v>
      </c>
      <c r="J58" s="168">
        <f t="shared" si="15"/>
        <v>0</v>
      </c>
      <c r="K58" s="168">
        <f t="shared" si="15"/>
        <v>0</v>
      </c>
      <c r="L58" s="168">
        <f t="shared" si="15"/>
        <v>0</v>
      </c>
      <c r="M58" s="95"/>
      <c r="N58" s="95"/>
      <c r="O58" s="95"/>
      <c r="P58" s="95"/>
      <c r="Q58" s="95"/>
      <c r="R58" s="95"/>
      <c r="S58" s="95"/>
      <c r="T58" s="95"/>
      <c r="U58" s="95"/>
      <c r="V58" s="95"/>
    </row>
    <row r="59" spans="1:22" s="95" customFormat="1" ht="17.25" customHeight="1">
      <c r="A59" s="104" t="s">
        <v>82</v>
      </c>
      <c r="B59" s="105">
        <f>SUM(C59:L59)</f>
        <v>43</v>
      </c>
      <c r="C59" s="105">
        <v>33</v>
      </c>
      <c r="D59" s="105">
        <v>9</v>
      </c>
      <c r="E59" s="105">
        <v>1</v>
      </c>
      <c r="F59" s="105">
        <v>0</v>
      </c>
      <c r="G59" s="105">
        <v>0</v>
      </c>
      <c r="H59" s="105">
        <v>0</v>
      </c>
      <c r="I59" s="105">
        <v>0</v>
      </c>
      <c r="J59" s="105"/>
      <c r="K59" s="105"/>
      <c r="L59" s="105"/>
    </row>
    <row r="60" spans="1:22" s="98" customFormat="1" ht="17.25" customHeight="1">
      <c r="A60" s="103" t="s">
        <v>590</v>
      </c>
      <c r="B60" s="168">
        <f t="shared" ref="B60:L60" si="16">SUM(B61:B63)</f>
        <v>849</v>
      </c>
      <c r="C60" s="168">
        <f t="shared" si="16"/>
        <v>330</v>
      </c>
      <c r="D60" s="168">
        <f t="shared" si="16"/>
        <v>300</v>
      </c>
      <c r="E60" s="168">
        <f t="shared" si="16"/>
        <v>28</v>
      </c>
      <c r="F60" s="168">
        <f t="shared" si="16"/>
        <v>155</v>
      </c>
      <c r="G60" s="168">
        <f t="shared" si="16"/>
        <v>0</v>
      </c>
      <c r="H60" s="168">
        <f t="shared" si="16"/>
        <v>0</v>
      </c>
      <c r="I60" s="168">
        <f t="shared" si="16"/>
        <v>36</v>
      </c>
      <c r="J60" s="168">
        <f t="shared" si="16"/>
        <v>0</v>
      </c>
      <c r="K60" s="168">
        <f t="shared" si="16"/>
        <v>0</v>
      </c>
      <c r="L60" s="168">
        <f t="shared" si="16"/>
        <v>0</v>
      </c>
      <c r="M60" s="95"/>
      <c r="N60" s="95"/>
      <c r="O60" s="95"/>
      <c r="P60" s="95"/>
      <c r="Q60" s="95"/>
      <c r="R60" s="95"/>
      <c r="S60" s="95"/>
      <c r="T60" s="95"/>
      <c r="U60" s="95"/>
      <c r="V60" s="95"/>
    </row>
    <row r="61" spans="1:22" s="95" customFormat="1" ht="17.25" customHeight="1">
      <c r="A61" s="104" t="s">
        <v>82</v>
      </c>
      <c r="B61" s="105">
        <f>SUM(C61:L61)</f>
        <v>577</v>
      </c>
      <c r="C61" s="105">
        <v>330</v>
      </c>
      <c r="D61" s="105">
        <v>237</v>
      </c>
      <c r="E61" s="105">
        <v>1</v>
      </c>
      <c r="F61" s="105">
        <v>0</v>
      </c>
      <c r="G61" s="105">
        <v>0</v>
      </c>
      <c r="H61" s="105">
        <v>0</v>
      </c>
      <c r="I61" s="105">
        <v>9</v>
      </c>
      <c r="J61" s="105"/>
      <c r="K61" s="105"/>
      <c r="L61" s="105"/>
    </row>
    <row r="62" spans="1:22" s="95" customFormat="1" ht="17.25" customHeight="1">
      <c r="A62" s="104" t="s">
        <v>83</v>
      </c>
      <c r="B62" s="105">
        <f>SUM(C62:L62)</f>
        <v>179</v>
      </c>
      <c r="C62" s="105">
        <v>0</v>
      </c>
      <c r="D62" s="105">
        <v>63</v>
      </c>
      <c r="E62" s="105">
        <v>27</v>
      </c>
      <c r="F62" s="105">
        <v>62</v>
      </c>
      <c r="G62" s="105">
        <v>0</v>
      </c>
      <c r="H62" s="105">
        <v>0</v>
      </c>
      <c r="I62" s="105">
        <v>27</v>
      </c>
      <c r="J62" s="105"/>
      <c r="K62" s="105"/>
      <c r="L62" s="105"/>
    </row>
    <row r="63" spans="1:22" s="95" customFormat="1" ht="17.25" customHeight="1">
      <c r="A63" s="104" t="s">
        <v>98</v>
      </c>
      <c r="B63" s="105">
        <f>SUM(C63:L63)</f>
        <v>93</v>
      </c>
      <c r="C63" s="105">
        <v>0</v>
      </c>
      <c r="D63" s="105">
        <v>0</v>
      </c>
      <c r="E63" s="105">
        <v>0</v>
      </c>
      <c r="F63" s="105">
        <v>93</v>
      </c>
      <c r="G63" s="105">
        <v>0</v>
      </c>
      <c r="H63" s="105">
        <v>0</v>
      </c>
      <c r="I63" s="105">
        <v>0</v>
      </c>
      <c r="J63" s="105">
        <v>0</v>
      </c>
      <c r="K63" s="105">
        <v>0</v>
      </c>
      <c r="L63" s="105">
        <v>0</v>
      </c>
    </row>
    <row r="64" spans="1:22" s="98" customFormat="1" ht="17.25" customHeight="1">
      <c r="A64" s="103" t="s">
        <v>591</v>
      </c>
      <c r="B64" s="168">
        <f t="shared" ref="B64:L64" si="17">SUM(B65:B67)</f>
        <v>628</v>
      </c>
      <c r="C64" s="168">
        <f t="shared" si="17"/>
        <v>349</v>
      </c>
      <c r="D64" s="168">
        <f t="shared" si="17"/>
        <v>126</v>
      </c>
      <c r="E64" s="168">
        <f t="shared" si="17"/>
        <v>13</v>
      </c>
      <c r="F64" s="168">
        <f t="shared" si="17"/>
        <v>137</v>
      </c>
      <c r="G64" s="168">
        <f t="shared" si="17"/>
        <v>0</v>
      </c>
      <c r="H64" s="168">
        <f t="shared" si="17"/>
        <v>0</v>
      </c>
      <c r="I64" s="168">
        <f t="shared" si="17"/>
        <v>3</v>
      </c>
      <c r="J64" s="168">
        <f t="shared" si="17"/>
        <v>0</v>
      </c>
      <c r="K64" s="168">
        <f t="shared" si="17"/>
        <v>0</v>
      </c>
      <c r="L64" s="168">
        <f t="shared" si="17"/>
        <v>0</v>
      </c>
      <c r="M64" s="95"/>
      <c r="N64" s="95"/>
      <c r="O64" s="95"/>
      <c r="P64" s="95"/>
      <c r="Q64" s="95"/>
      <c r="R64" s="95"/>
      <c r="S64" s="95"/>
      <c r="T64" s="95"/>
      <c r="U64" s="95"/>
      <c r="V64" s="95"/>
    </row>
    <row r="65" spans="1:22" s="95" customFormat="1" ht="17.25" customHeight="1">
      <c r="A65" s="104" t="s">
        <v>82</v>
      </c>
      <c r="B65" s="105">
        <f>SUM(C65:L65)</f>
        <v>411</v>
      </c>
      <c r="C65" s="105">
        <v>349</v>
      </c>
      <c r="D65" s="105">
        <v>59</v>
      </c>
      <c r="E65" s="105">
        <v>0</v>
      </c>
      <c r="F65" s="105">
        <v>0</v>
      </c>
      <c r="G65" s="105">
        <v>0</v>
      </c>
      <c r="H65" s="105">
        <v>0</v>
      </c>
      <c r="I65" s="105">
        <v>3</v>
      </c>
      <c r="J65" s="105">
        <v>0</v>
      </c>
      <c r="K65" s="105">
        <v>0</v>
      </c>
      <c r="L65" s="105">
        <v>0</v>
      </c>
    </row>
    <row r="66" spans="1:22" s="95" customFormat="1" ht="17.25" customHeight="1">
      <c r="A66" s="104" t="s">
        <v>83</v>
      </c>
      <c r="B66" s="105">
        <f>SUM(C66:L66)</f>
        <v>80</v>
      </c>
      <c r="C66" s="105">
        <v>0</v>
      </c>
      <c r="D66" s="105">
        <v>67</v>
      </c>
      <c r="E66" s="105">
        <v>13</v>
      </c>
      <c r="F66" s="105">
        <v>0</v>
      </c>
      <c r="G66" s="105">
        <v>0</v>
      </c>
      <c r="H66" s="105">
        <v>0</v>
      </c>
      <c r="I66" s="105">
        <v>0</v>
      </c>
      <c r="J66" s="105">
        <v>0</v>
      </c>
      <c r="K66" s="105">
        <v>0</v>
      </c>
      <c r="L66" s="105">
        <v>0</v>
      </c>
    </row>
    <row r="67" spans="1:22" s="95" customFormat="1" ht="17.25" customHeight="1">
      <c r="A67" s="104" t="s">
        <v>98</v>
      </c>
      <c r="B67" s="105">
        <f>SUM(C67:L67)</f>
        <v>137</v>
      </c>
      <c r="C67" s="105"/>
      <c r="D67" s="105">
        <v>0</v>
      </c>
      <c r="E67" s="105">
        <v>0</v>
      </c>
      <c r="F67" s="105">
        <v>137</v>
      </c>
      <c r="G67" s="105">
        <v>0</v>
      </c>
      <c r="H67" s="105">
        <v>0</v>
      </c>
      <c r="I67" s="105">
        <v>0</v>
      </c>
      <c r="J67" s="105">
        <v>0</v>
      </c>
      <c r="K67" s="105">
        <v>0</v>
      </c>
      <c r="L67" s="105">
        <v>0</v>
      </c>
    </row>
    <row r="68" spans="1:22" s="98" customFormat="1" ht="17.25" customHeight="1">
      <c r="A68" s="103" t="s">
        <v>592</v>
      </c>
      <c r="B68" s="168">
        <f t="shared" ref="B68:L68" si="18">SUM(B69:B71)</f>
        <v>381</v>
      </c>
      <c r="C68" s="168">
        <f t="shared" si="18"/>
        <v>249</v>
      </c>
      <c r="D68" s="168">
        <f t="shared" si="18"/>
        <v>102</v>
      </c>
      <c r="E68" s="168">
        <f t="shared" si="18"/>
        <v>0</v>
      </c>
      <c r="F68" s="168">
        <f t="shared" si="18"/>
        <v>27</v>
      </c>
      <c r="G68" s="168">
        <f t="shared" si="18"/>
        <v>0</v>
      </c>
      <c r="H68" s="168">
        <f t="shared" si="18"/>
        <v>0</v>
      </c>
      <c r="I68" s="168">
        <f t="shared" si="18"/>
        <v>3</v>
      </c>
      <c r="J68" s="168">
        <f t="shared" si="18"/>
        <v>0</v>
      </c>
      <c r="K68" s="168">
        <f t="shared" si="18"/>
        <v>0</v>
      </c>
      <c r="L68" s="168">
        <f t="shared" si="18"/>
        <v>0</v>
      </c>
      <c r="M68" s="95"/>
      <c r="N68" s="95"/>
      <c r="O68" s="95"/>
      <c r="P68" s="95"/>
      <c r="Q68" s="95"/>
      <c r="R68" s="95"/>
      <c r="S68" s="95"/>
      <c r="T68" s="95"/>
      <c r="U68" s="95"/>
      <c r="V68" s="95"/>
    </row>
    <row r="69" spans="1:22" s="95" customFormat="1" ht="17.25" customHeight="1">
      <c r="A69" s="104" t="s">
        <v>82</v>
      </c>
      <c r="B69" s="105">
        <f>SUM(C69:L69)</f>
        <v>281</v>
      </c>
      <c r="C69" s="105">
        <v>249</v>
      </c>
      <c r="D69" s="105">
        <v>29</v>
      </c>
      <c r="E69" s="105">
        <v>0</v>
      </c>
      <c r="F69" s="105">
        <v>0</v>
      </c>
      <c r="G69" s="105">
        <v>0</v>
      </c>
      <c r="H69" s="105">
        <v>0</v>
      </c>
      <c r="I69" s="105">
        <v>3</v>
      </c>
      <c r="J69" s="105">
        <v>0</v>
      </c>
      <c r="K69" s="105">
        <v>0</v>
      </c>
      <c r="L69" s="105">
        <v>0</v>
      </c>
    </row>
    <row r="70" spans="1:22" s="95" customFormat="1" ht="17.25" customHeight="1">
      <c r="A70" s="104" t="s">
        <v>83</v>
      </c>
      <c r="B70" s="105">
        <f>SUM(C70:L70)</f>
        <v>73</v>
      </c>
      <c r="C70" s="105">
        <v>0</v>
      </c>
      <c r="D70" s="105">
        <v>73</v>
      </c>
      <c r="E70" s="105">
        <v>0</v>
      </c>
      <c r="F70" s="105">
        <v>0</v>
      </c>
      <c r="G70" s="105">
        <v>0</v>
      </c>
      <c r="H70" s="105">
        <v>0</v>
      </c>
      <c r="I70" s="105">
        <v>0</v>
      </c>
      <c r="J70" s="105">
        <v>0</v>
      </c>
      <c r="K70" s="105">
        <v>0</v>
      </c>
      <c r="L70" s="105">
        <v>0</v>
      </c>
    </row>
    <row r="71" spans="1:22" s="95" customFormat="1" ht="17.25" customHeight="1">
      <c r="A71" s="104" t="s">
        <v>98</v>
      </c>
      <c r="B71" s="105">
        <f>SUM(C71:L71)</f>
        <v>27</v>
      </c>
      <c r="C71" s="105"/>
      <c r="D71" s="105">
        <v>0</v>
      </c>
      <c r="E71" s="105">
        <v>0</v>
      </c>
      <c r="F71" s="105">
        <v>27</v>
      </c>
      <c r="G71" s="105">
        <v>0</v>
      </c>
      <c r="H71" s="105">
        <v>0</v>
      </c>
      <c r="I71" s="105">
        <v>0</v>
      </c>
      <c r="J71" s="105">
        <v>0</v>
      </c>
      <c r="K71" s="105">
        <v>0</v>
      </c>
      <c r="L71" s="105">
        <v>0</v>
      </c>
    </row>
    <row r="72" spans="1:22" s="98" customFormat="1" ht="17.25" customHeight="1">
      <c r="A72" s="103" t="s">
        <v>593</v>
      </c>
      <c r="B72" s="168">
        <f t="shared" ref="B72:L72" si="19">SUM(B73:B74)</f>
        <v>391</v>
      </c>
      <c r="C72" s="168">
        <f t="shared" si="19"/>
        <v>320</v>
      </c>
      <c r="D72" s="168">
        <f t="shared" si="19"/>
        <v>52</v>
      </c>
      <c r="E72" s="168">
        <f t="shared" si="19"/>
        <v>13</v>
      </c>
      <c r="F72" s="168">
        <f t="shared" si="19"/>
        <v>0</v>
      </c>
      <c r="G72" s="168">
        <f t="shared" si="19"/>
        <v>0</v>
      </c>
      <c r="H72" s="168">
        <f t="shared" si="19"/>
        <v>0</v>
      </c>
      <c r="I72" s="168">
        <f t="shared" si="19"/>
        <v>6</v>
      </c>
      <c r="J72" s="168">
        <f t="shared" si="19"/>
        <v>0</v>
      </c>
      <c r="K72" s="168">
        <f t="shared" si="19"/>
        <v>0</v>
      </c>
      <c r="L72" s="168">
        <f t="shared" si="19"/>
        <v>0</v>
      </c>
      <c r="M72" s="95"/>
      <c r="N72" s="95"/>
      <c r="O72" s="95"/>
      <c r="P72" s="95"/>
      <c r="Q72" s="95"/>
      <c r="R72" s="95"/>
      <c r="S72" s="95"/>
      <c r="T72" s="95"/>
      <c r="U72" s="95"/>
      <c r="V72" s="95"/>
    </row>
    <row r="73" spans="1:22" s="95" customFormat="1" ht="17.25" customHeight="1">
      <c r="A73" s="104" t="s">
        <v>82</v>
      </c>
      <c r="B73" s="105">
        <f>SUM(C73:L73)</f>
        <v>376</v>
      </c>
      <c r="C73" s="105">
        <v>320</v>
      </c>
      <c r="D73" s="105">
        <v>37</v>
      </c>
      <c r="E73" s="105">
        <v>13</v>
      </c>
      <c r="F73" s="105">
        <v>0</v>
      </c>
      <c r="G73" s="105">
        <v>0</v>
      </c>
      <c r="H73" s="105">
        <v>0</v>
      </c>
      <c r="I73" s="105">
        <v>6</v>
      </c>
      <c r="J73" s="105">
        <v>0</v>
      </c>
      <c r="K73" s="105">
        <v>0</v>
      </c>
      <c r="L73" s="105">
        <v>0</v>
      </c>
    </row>
    <row r="74" spans="1:22" s="95" customFormat="1" ht="17.25" customHeight="1">
      <c r="A74" s="104" t="s">
        <v>83</v>
      </c>
      <c r="B74" s="105">
        <f>SUM(C74:L74)</f>
        <v>15</v>
      </c>
      <c r="C74" s="105">
        <v>0</v>
      </c>
      <c r="D74" s="105">
        <v>15</v>
      </c>
      <c r="E74" s="105">
        <v>0</v>
      </c>
      <c r="F74" s="105">
        <v>0</v>
      </c>
      <c r="G74" s="105">
        <v>0</v>
      </c>
      <c r="H74" s="105">
        <v>0</v>
      </c>
      <c r="I74" s="105">
        <v>0</v>
      </c>
      <c r="J74" s="105">
        <v>0</v>
      </c>
      <c r="K74" s="105">
        <v>0</v>
      </c>
      <c r="L74" s="105">
        <v>0</v>
      </c>
    </row>
    <row r="75" spans="1:22" s="98" customFormat="1" ht="17.25" customHeight="1">
      <c r="A75" s="103" t="s">
        <v>594</v>
      </c>
      <c r="B75" s="168">
        <f t="shared" ref="B75:L75" si="20">SUM(B76:B79)</f>
        <v>407</v>
      </c>
      <c r="C75" s="168">
        <f t="shared" si="20"/>
        <v>231</v>
      </c>
      <c r="D75" s="168">
        <f t="shared" si="20"/>
        <v>126</v>
      </c>
      <c r="E75" s="168">
        <f t="shared" si="20"/>
        <v>0</v>
      </c>
      <c r="F75" s="168">
        <f t="shared" si="20"/>
        <v>42</v>
      </c>
      <c r="G75" s="168">
        <f t="shared" si="20"/>
        <v>0</v>
      </c>
      <c r="H75" s="168">
        <f t="shared" si="20"/>
        <v>0</v>
      </c>
      <c r="I75" s="168">
        <f t="shared" si="20"/>
        <v>8</v>
      </c>
      <c r="J75" s="168">
        <f t="shared" si="20"/>
        <v>0</v>
      </c>
      <c r="K75" s="168">
        <f t="shared" si="20"/>
        <v>0</v>
      </c>
      <c r="L75" s="168">
        <f t="shared" si="20"/>
        <v>0</v>
      </c>
      <c r="M75" s="95"/>
      <c r="N75" s="95"/>
      <c r="O75" s="95"/>
      <c r="P75" s="95"/>
      <c r="Q75" s="95"/>
      <c r="R75" s="95"/>
      <c r="S75" s="95"/>
      <c r="T75" s="95"/>
      <c r="U75" s="95"/>
      <c r="V75" s="95"/>
    </row>
    <row r="76" spans="1:22" s="95" customFormat="1" ht="17.25" customHeight="1">
      <c r="A76" s="104" t="s">
        <v>82</v>
      </c>
      <c r="B76" s="105">
        <f>SUM(C76:L76)</f>
        <v>159</v>
      </c>
      <c r="C76" s="105">
        <v>135</v>
      </c>
      <c r="D76" s="105">
        <v>16</v>
      </c>
      <c r="E76" s="105">
        <v>0</v>
      </c>
      <c r="F76" s="105">
        <v>0</v>
      </c>
      <c r="G76" s="105">
        <v>0</v>
      </c>
      <c r="H76" s="105">
        <v>0</v>
      </c>
      <c r="I76" s="105">
        <v>8</v>
      </c>
      <c r="J76" s="105">
        <v>0</v>
      </c>
      <c r="K76" s="105">
        <v>0</v>
      </c>
      <c r="L76" s="105">
        <v>0</v>
      </c>
    </row>
    <row r="77" spans="1:22" s="95" customFormat="1" ht="17.25" customHeight="1">
      <c r="A77" s="104" t="s">
        <v>83</v>
      </c>
      <c r="B77" s="105">
        <f>SUM(C77:L77)</f>
        <v>97</v>
      </c>
      <c r="C77" s="105">
        <v>0</v>
      </c>
      <c r="D77" s="105">
        <v>97</v>
      </c>
      <c r="E77" s="105">
        <v>0</v>
      </c>
      <c r="F77" s="105">
        <v>0</v>
      </c>
      <c r="G77" s="105">
        <v>0</v>
      </c>
      <c r="H77" s="105">
        <v>0</v>
      </c>
      <c r="I77" s="105">
        <v>0</v>
      </c>
      <c r="J77" s="105">
        <v>0</v>
      </c>
      <c r="K77" s="105">
        <v>0</v>
      </c>
      <c r="L77" s="105">
        <v>0</v>
      </c>
    </row>
    <row r="78" spans="1:22" s="95" customFormat="1" ht="17.25" customHeight="1">
      <c r="A78" s="104" t="s">
        <v>102</v>
      </c>
      <c r="B78" s="105">
        <f>SUM(C78:L78)</f>
        <v>109</v>
      </c>
      <c r="C78" s="105">
        <v>96</v>
      </c>
      <c r="D78" s="105">
        <v>13</v>
      </c>
      <c r="E78" s="105"/>
      <c r="F78" s="105"/>
      <c r="G78" s="105"/>
      <c r="H78" s="105"/>
      <c r="I78" s="105"/>
      <c r="J78" s="105"/>
      <c r="K78" s="105"/>
      <c r="L78" s="105"/>
    </row>
    <row r="79" spans="1:22" s="95" customFormat="1" ht="17.25" customHeight="1">
      <c r="A79" s="104" t="s">
        <v>94</v>
      </c>
      <c r="B79" s="105">
        <f>SUM(C79:L79)</f>
        <v>42</v>
      </c>
      <c r="C79" s="105"/>
      <c r="D79" s="105">
        <v>0</v>
      </c>
      <c r="E79" s="105">
        <v>0</v>
      </c>
      <c r="F79" s="105">
        <v>42</v>
      </c>
      <c r="G79" s="105">
        <v>0</v>
      </c>
      <c r="H79" s="105">
        <v>0</v>
      </c>
      <c r="I79" s="105">
        <v>0</v>
      </c>
      <c r="J79" s="105">
        <v>0</v>
      </c>
      <c r="K79" s="105">
        <v>0</v>
      </c>
      <c r="L79" s="105">
        <v>0</v>
      </c>
    </row>
    <row r="80" spans="1:22" s="98" customFormat="1" ht="17.25" customHeight="1">
      <c r="A80" s="103" t="s">
        <v>595</v>
      </c>
      <c r="B80" s="168">
        <f t="shared" ref="B80:L80" si="21">SUM(B81:B83)</f>
        <v>740</v>
      </c>
      <c r="C80" s="168">
        <f t="shared" si="21"/>
        <v>544</v>
      </c>
      <c r="D80" s="168">
        <f t="shared" si="21"/>
        <v>121</v>
      </c>
      <c r="E80" s="168">
        <f t="shared" si="21"/>
        <v>17</v>
      </c>
      <c r="F80" s="168">
        <f t="shared" si="21"/>
        <v>57</v>
      </c>
      <c r="G80" s="168">
        <f t="shared" si="21"/>
        <v>0</v>
      </c>
      <c r="H80" s="168">
        <f t="shared" si="21"/>
        <v>0</v>
      </c>
      <c r="I80" s="168">
        <f t="shared" si="21"/>
        <v>1</v>
      </c>
      <c r="J80" s="168">
        <f t="shared" si="21"/>
        <v>0</v>
      </c>
      <c r="K80" s="168">
        <f t="shared" si="21"/>
        <v>0</v>
      </c>
      <c r="L80" s="168">
        <f t="shared" si="21"/>
        <v>0</v>
      </c>
      <c r="M80" s="95"/>
      <c r="N80" s="95"/>
      <c r="O80" s="95"/>
      <c r="P80" s="95"/>
      <c r="Q80" s="95"/>
      <c r="R80" s="95"/>
      <c r="S80" s="95"/>
      <c r="T80" s="95"/>
      <c r="U80" s="95"/>
      <c r="V80" s="95"/>
    </row>
    <row r="81" spans="1:22" s="95" customFormat="1" ht="17.25" customHeight="1">
      <c r="A81" s="104" t="s">
        <v>82</v>
      </c>
      <c r="B81" s="105">
        <f>SUM(C81:L81)</f>
        <v>621</v>
      </c>
      <c r="C81" s="105">
        <v>544</v>
      </c>
      <c r="D81" s="105">
        <v>61</v>
      </c>
      <c r="E81" s="105">
        <v>15</v>
      </c>
      <c r="F81" s="105">
        <v>0</v>
      </c>
      <c r="G81" s="105">
        <v>0</v>
      </c>
      <c r="H81" s="105">
        <v>0</v>
      </c>
      <c r="I81" s="105">
        <v>1</v>
      </c>
      <c r="J81" s="105">
        <v>0</v>
      </c>
      <c r="K81" s="105">
        <v>0</v>
      </c>
      <c r="L81" s="105">
        <v>0</v>
      </c>
    </row>
    <row r="82" spans="1:22" s="95" customFormat="1" ht="17.25" customHeight="1">
      <c r="A82" s="104" t="s">
        <v>83</v>
      </c>
      <c r="B82" s="105">
        <f>SUM(C82:L82)</f>
        <v>62</v>
      </c>
      <c r="C82" s="105">
        <v>0</v>
      </c>
      <c r="D82" s="105">
        <v>60</v>
      </c>
      <c r="E82" s="105">
        <v>2</v>
      </c>
      <c r="F82" s="105">
        <v>0</v>
      </c>
      <c r="G82" s="105">
        <v>0</v>
      </c>
      <c r="H82" s="105">
        <v>0</v>
      </c>
      <c r="I82" s="105">
        <v>0</v>
      </c>
      <c r="J82" s="105">
        <v>0</v>
      </c>
      <c r="K82" s="105">
        <v>0</v>
      </c>
      <c r="L82" s="105">
        <v>0</v>
      </c>
    </row>
    <row r="83" spans="1:22" s="95" customFormat="1" ht="17.25" customHeight="1">
      <c r="A83" s="104" t="s">
        <v>98</v>
      </c>
      <c r="B83" s="105">
        <f>SUM(C83:L83)</f>
        <v>57</v>
      </c>
      <c r="C83" s="105"/>
      <c r="D83" s="105">
        <v>0</v>
      </c>
      <c r="E83" s="105">
        <v>0</v>
      </c>
      <c r="F83" s="105">
        <v>57</v>
      </c>
      <c r="G83" s="105">
        <v>0</v>
      </c>
      <c r="H83" s="105">
        <v>0</v>
      </c>
      <c r="I83" s="105">
        <v>0</v>
      </c>
      <c r="J83" s="105">
        <v>0</v>
      </c>
      <c r="K83" s="105">
        <v>0</v>
      </c>
      <c r="L83" s="105">
        <v>0</v>
      </c>
    </row>
    <row r="84" spans="1:22" s="98" customFormat="1" ht="17.25" customHeight="1">
      <c r="A84" s="103" t="s">
        <v>596</v>
      </c>
      <c r="B84" s="168">
        <f t="shared" ref="B84:L84" si="22">SUM(B85:B86)</f>
        <v>58</v>
      </c>
      <c r="C84" s="168">
        <f t="shared" si="22"/>
        <v>0</v>
      </c>
      <c r="D84" s="168">
        <f t="shared" si="22"/>
        <v>3</v>
      </c>
      <c r="E84" s="168">
        <f t="shared" si="22"/>
        <v>0</v>
      </c>
      <c r="F84" s="168">
        <f t="shared" si="22"/>
        <v>55</v>
      </c>
      <c r="G84" s="168">
        <f t="shared" si="22"/>
        <v>0</v>
      </c>
      <c r="H84" s="168">
        <f t="shared" si="22"/>
        <v>0</v>
      </c>
      <c r="I84" s="168">
        <f t="shared" si="22"/>
        <v>0</v>
      </c>
      <c r="J84" s="168">
        <f t="shared" si="22"/>
        <v>0</v>
      </c>
      <c r="K84" s="168">
        <f t="shared" si="22"/>
        <v>0</v>
      </c>
      <c r="L84" s="168">
        <f t="shared" si="22"/>
        <v>0</v>
      </c>
      <c r="M84" s="95"/>
      <c r="N84" s="95"/>
      <c r="O84" s="95"/>
      <c r="P84" s="95"/>
      <c r="Q84" s="95"/>
      <c r="R84" s="95"/>
      <c r="S84" s="95"/>
      <c r="T84" s="95"/>
      <c r="U84" s="95"/>
      <c r="V84" s="95"/>
    </row>
    <row r="85" spans="1:22" s="95" customFormat="1" ht="17.25" customHeight="1">
      <c r="A85" s="104" t="s">
        <v>603</v>
      </c>
      <c r="B85" s="105">
        <f>SUM(C85:L85)</f>
        <v>55</v>
      </c>
      <c r="C85" s="105"/>
      <c r="D85" s="105"/>
      <c r="E85" s="105"/>
      <c r="F85" s="105">
        <v>55</v>
      </c>
      <c r="G85" s="105"/>
      <c r="H85" s="105"/>
      <c r="I85" s="105"/>
      <c r="J85" s="105"/>
      <c r="K85" s="105"/>
      <c r="L85" s="105"/>
    </row>
    <row r="86" spans="1:22" s="95" customFormat="1" ht="17.25" customHeight="1">
      <c r="A86" s="104" t="s">
        <v>103</v>
      </c>
      <c r="B86" s="105">
        <f>SUM(C86:L86)</f>
        <v>3</v>
      </c>
      <c r="C86" s="105"/>
      <c r="D86" s="105">
        <v>3</v>
      </c>
      <c r="E86" s="105"/>
      <c r="F86" s="105"/>
      <c r="G86" s="105"/>
      <c r="H86" s="105"/>
      <c r="I86" s="105"/>
      <c r="J86" s="105"/>
      <c r="K86" s="105"/>
      <c r="L86" s="105"/>
    </row>
    <row r="87" spans="1:22" s="97" customFormat="1" ht="17.25" customHeight="1">
      <c r="A87" s="102" t="s">
        <v>104</v>
      </c>
      <c r="B87" s="168">
        <f t="shared" ref="B87:L87" si="23">SUM(B88)</f>
        <v>204</v>
      </c>
      <c r="C87" s="168">
        <f t="shared" si="23"/>
        <v>139</v>
      </c>
      <c r="D87" s="168">
        <f t="shared" si="23"/>
        <v>25</v>
      </c>
      <c r="E87" s="168">
        <f t="shared" si="23"/>
        <v>0</v>
      </c>
      <c r="F87" s="168">
        <f t="shared" si="23"/>
        <v>0</v>
      </c>
      <c r="G87" s="168">
        <f t="shared" si="23"/>
        <v>0</v>
      </c>
      <c r="H87" s="168">
        <f t="shared" si="23"/>
        <v>0</v>
      </c>
      <c r="I87" s="168">
        <f t="shared" si="23"/>
        <v>40</v>
      </c>
      <c r="J87" s="168">
        <f t="shared" si="23"/>
        <v>0</v>
      </c>
      <c r="K87" s="168">
        <f t="shared" si="23"/>
        <v>0</v>
      </c>
      <c r="L87" s="168">
        <f t="shared" si="23"/>
        <v>0</v>
      </c>
      <c r="M87" s="95"/>
      <c r="N87" s="95"/>
      <c r="O87" s="95"/>
      <c r="P87" s="95"/>
      <c r="Q87" s="95"/>
      <c r="R87" s="95"/>
      <c r="S87" s="95"/>
      <c r="T87" s="95"/>
      <c r="U87" s="95"/>
      <c r="V87" s="95"/>
    </row>
    <row r="88" spans="1:22" s="98" customFormat="1" ht="17.25" customHeight="1">
      <c r="A88" s="103" t="s">
        <v>105</v>
      </c>
      <c r="B88" s="168">
        <f t="shared" ref="B88:L88" si="24">SUM(B89:B89)</f>
        <v>204</v>
      </c>
      <c r="C88" s="168">
        <f t="shared" si="24"/>
        <v>139</v>
      </c>
      <c r="D88" s="168">
        <f t="shared" si="24"/>
        <v>25</v>
      </c>
      <c r="E88" s="168">
        <f t="shared" si="24"/>
        <v>0</v>
      </c>
      <c r="F88" s="168">
        <f t="shared" si="24"/>
        <v>0</v>
      </c>
      <c r="G88" s="168">
        <f t="shared" si="24"/>
        <v>0</v>
      </c>
      <c r="H88" s="168">
        <f t="shared" si="24"/>
        <v>0</v>
      </c>
      <c r="I88" s="168">
        <f t="shared" si="24"/>
        <v>40</v>
      </c>
      <c r="J88" s="168">
        <f t="shared" si="24"/>
        <v>0</v>
      </c>
      <c r="K88" s="168">
        <f t="shared" si="24"/>
        <v>0</v>
      </c>
      <c r="L88" s="168">
        <f t="shared" si="24"/>
        <v>0</v>
      </c>
      <c r="M88" s="95"/>
      <c r="N88" s="95"/>
      <c r="O88" s="95"/>
      <c r="P88" s="95"/>
      <c r="Q88" s="95"/>
      <c r="R88" s="95"/>
      <c r="S88" s="95"/>
      <c r="T88" s="95"/>
      <c r="U88" s="95"/>
      <c r="V88" s="95"/>
    </row>
    <row r="89" spans="1:22" s="95" customFormat="1" ht="17.25" customHeight="1">
      <c r="A89" s="104" t="s">
        <v>604</v>
      </c>
      <c r="B89" s="105">
        <f>SUM(C89:L89)</f>
        <v>204</v>
      </c>
      <c r="C89" s="105">
        <v>139</v>
      </c>
      <c r="D89" s="105">
        <v>25</v>
      </c>
      <c r="E89" s="105">
        <v>0</v>
      </c>
      <c r="F89" s="105">
        <v>0</v>
      </c>
      <c r="G89" s="105">
        <v>0</v>
      </c>
      <c r="H89" s="105">
        <v>0</v>
      </c>
      <c r="I89" s="105">
        <v>40</v>
      </c>
      <c r="J89" s="105">
        <v>0</v>
      </c>
      <c r="K89" s="105">
        <v>0</v>
      </c>
      <c r="L89" s="105">
        <v>0</v>
      </c>
    </row>
    <row r="90" spans="1:22" s="97" customFormat="1" ht="17.25" customHeight="1">
      <c r="A90" s="102" t="s">
        <v>106</v>
      </c>
      <c r="B90" s="168">
        <f t="shared" ref="B90:L90" si="25">SUM(B91,B96)</f>
        <v>1237</v>
      </c>
      <c r="C90" s="168">
        <f t="shared" si="25"/>
        <v>679</v>
      </c>
      <c r="D90" s="168">
        <f t="shared" si="25"/>
        <v>282</v>
      </c>
      <c r="E90" s="168">
        <f t="shared" si="25"/>
        <v>1</v>
      </c>
      <c r="F90" s="168">
        <f t="shared" si="25"/>
        <v>0</v>
      </c>
      <c r="G90" s="168">
        <f t="shared" si="25"/>
        <v>0</v>
      </c>
      <c r="H90" s="168">
        <f t="shared" si="25"/>
        <v>0</v>
      </c>
      <c r="I90" s="168">
        <f t="shared" si="25"/>
        <v>275</v>
      </c>
      <c r="J90" s="168">
        <f t="shared" si="25"/>
        <v>0</v>
      </c>
      <c r="K90" s="168">
        <f t="shared" si="25"/>
        <v>0</v>
      </c>
      <c r="L90" s="168">
        <f t="shared" si="25"/>
        <v>0</v>
      </c>
      <c r="M90" s="95"/>
      <c r="N90" s="95"/>
      <c r="O90" s="95"/>
      <c r="P90" s="95"/>
      <c r="Q90" s="95"/>
      <c r="R90" s="95"/>
      <c r="S90" s="95"/>
      <c r="T90" s="95"/>
      <c r="U90" s="95"/>
      <c r="V90" s="95"/>
    </row>
    <row r="91" spans="1:22" s="98" customFormat="1" ht="17.25" customHeight="1">
      <c r="A91" s="103" t="s">
        <v>446</v>
      </c>
      <c r="B91" s="168">
        <f t="shared" ref="B91" si="26">SUM(B92:B95)</f>
        <v>893</v>
      </c>
      <c r="C91" s="168">
        <f t="shared" ref="C91:L91" si="27">SUM(C92:C95)</f>
        <v>653</v>
      </c>
      <c r="D91" s="168">
        <f t="shared" si="27"/>
        <v>238</v>
      </c>
      <c r="E91" s="168">
        <f t="shared" si="27"/>
        <v>1</v>
      </c>
      <c r="F91" s="168">
        <f t="shared" si="27"/>
        <v>0</v>
      </c>
      <c r="G91" s="168">
        <f t="shared" si="27"/>
        <v>0</v>
      </c>
      <c r="H91" s="168">
        <f t="shared" si="27"/>
        <v>0</v>
      </c>
      <c r="I91" s="168">
        <f t="shared" si="27"/>
        <v>1</v>
      </c>
      <c r="J91" s="168">
        <f t="shared" si="27"/>
        <v>0</v>
      </c>
      <c r="K91" s="168">
        <f t="shared" si="27"/>
        <v>0</v>
      </c>
      <c r="L91" s="168">
        <f t="shared" si="27"/>
        <v>0</v>
      </c>
      <c r="M91" s="95"/>
      <c r="N91" s="95"/>
      <c r="O91" s="95"/>
      <c r="P91" s="95"/>
      <c r="Q91" s="95"/>
      <c r="R91" s="95"/>
      <c r="S91" s="95"/>
      <c r="T91" s="95"/>
      <c r="U91" s="95"/>
      <c r="V91" s="95"/>
    </row>
    <row r="92" spans="1:22" s="95" customFormat="1" ht="17.25" customHeight="1">
      <c r="A92" s="104" t="s">
        <v>82</v>
      </c>
      <c r="B92" s="105">
        <f>SUM(C92:L92)</f>
        <v>686</v>
      </c>
      <c r="C92" s="105">
        <v>600</v>
      </c>
      <c r="D92" s="105">
        <v>85</v>
      </c>
      <c r="E92" s="105">
        <v>0</v>
      </c>
      <c r="F92" s="105">
        <v>0</v>
      </c>
      <c r="G92" s="105">
        <v>0</v>
      </c>
      <c r="H92" s="105">
        <v>0</v>
      </c>
      <c r="I92" s="105">
        <v>1</v>
      </c>
      <c r="J92" s="105">
        <v>0</v>
      </c>
      <c r="K92" s="105">
        <v>0</v>
      </c>
      <c r="L92" s="105">
        <v>0</v>
      </c>
    </row>
    <row r="93" spans="1:22" s="95" customFormat="1" ht="17.25" customHeight="1">
      <c r="A93" s="104" t="s">
        <v>107</v>
      </c>
      <c r="B93" s="105">
        <f>SUM(C93:L93)</f>
        <v>70</v>
      </c>
      <c r="C93" s="105">
        <v>0</v>
      </c>
      <c r="D93" s="105">
        <v>70</v>
      </c>
      <c r="E93" s="105">
        <v>0</v>
      </c>
      <c r="F93" s="105">
        <v>0</v>
      </c>
      <c r="G93" s="105">
        <v>0</v>
      </c>
      <c r="H93" s="105">
        <v>0</v>
      </c>
      <c r="I93" s="105">
        <v>0</v>
      </c>
      <c r="J93" s="105">
        <v>0</v>
      </c>
      <c r="K93" s="105">
        <v>0</v>
      </c>
      <c r="L93" s="105">
        <v>0</v>
      </c>
    </row>
    <row r="94" spans="1:22" s="95" customFormat="1" ht="17.25" customHeight="1">
      <c r="A94" s="104" t="s">
        <v>108</v>
      </c>
      <c r="B94" s="105">
        <f>SUM(C94:L94)</f>
        <v>55</v>
      </c>
      <c r="C94" s="105">
        <v>0</v>
      </c>
      <c r="D94" s="105">
        <v>55</v>
      </c>
      <c r="E94" s="105">
        <v>0</v>
      </c>
      <c r="F94" s="105">
        <v>0</v>
      </c>
      <c r="G94" s="105">
        <v>0</v>
      </c>
      <c r="H94" s="105">
        <v>0</v>
      </c>
      <c r="I94" s="105">
        <v>0</v>
      </c>
      <c r="J94" s="105">
        <v>0</v>
      </c>
      <c r="K94" s="105">
        <v>0</v>
      </c>
      <c r="L94" s="105">
        <v>0</v>
      </c>
    </row>
    <row r="95" spans="1:22" s="95" customFormat="1" ht="17.25" customHeight="1">
      <c r="A95" s="104" t="s">
        <v>109</v>
      </c>
      <c r="B95" s="105">
        <f>SUM(C95:L95)</f>
        <v>82</v>
      </c>
      <c r="C95" s="105">
        <v>53</v>
      </c>
      <c r="D95" s="105">
        <v>28</v>
      </c>
      <c r="E95" s="105">
        <v>1</v>
      </c>
      <c r="F95" s="105">
        <v>0</v>
      </c>
      <c r="G95" s="105">
        <v>0</v>
      </c>
      <c r="H95" s="105">
        <v>0</v>
      </c>
      <c r="I95" s="105">
        <v>0</v>
      </c>
      <c r="J95" s="105">
        <v>0</v>
      </c>
      <c r="K95" s="105">
        <v>0</v>
      </c>
      <c r="L95" s="105">
        <v>0</v>
      </c>
    </row>
    <row r="96" spans="1:22" s="98" customFormat="1" ht="17.25" customHeight="1">
      <c r="A96" s="103" t="s">
        <v>447</v>
      </c>
      <c r="B96" s="168">
        <f t="shared" ref="B96:L96" si="28">SUM(B97)</f>
        <v>344</v>
      </c>
      <c r="C96" s="168">
        <f t="shared" si="28"/>
        <v>26</v>
      </c>
      <c r="D96" s="168">
        <f t="shared" si="28"/>
        <v>44</v>
      </c>
      <c r="E96" s="168">
        <f t="shared" si="28"/>
        <v>0</v>
      </c>
      <c r="F96" s="168">
        <f t="shared" si="28"/>
        <v>0</v>
      </c>
      <c r="G96" s="168">
        <f t="shared" si="28"/>
        <v>0</v>
      </c>
      <c r="H96" s="168">
        <f t="shared" si="28"/>
        <v>0</v>
      </c>
      <c r="I96" s="168">
        <f t="shared" si="28"/>
        <v>274</v>
      </c>
      <c r="J96" s="168">
        <f t="shared" si="28"/>
        <v>0</v>
      </c>
      <c r="K96" s="168">
        <f t="shared" si="28"/>
        <v>0</v>
      </c>
      <c r="L96" s="168">
        <f t="shared" si="28"/>
        <v>0</v>
      </c>
      <c r="M96" s="95"/>
      <c r="N96" s="95"/>
      <c r="O96" s="95"/>
      <c r="P96" s="95"/>
      <c r="Q96" s="95"/>
      <c r="R96" s="95"/>
      <c r="S96" s="95"/>
      <c r="T96" s="95"/>
      <c r="U96" s="95"/>
      <c r="V96" s="95"/>
    </row>
    <row r="97" spans="1:22" s="95" customFormat="1" ht="17.25" customHeight="1">
      <c r="A97" s="104" t="s">
        <v>110</v>
      </c>
      <c r="B97" s="105">
        <f>SUM(C97:L97)</f>
        <v>344</v>
      </c>
      <c r="C97" s="105">
        <v>26</v>
      </c>
      <c r="D97" s="105">
        <v>44</v>
      </c>
      <c r="E97" s="105">
        <v>0</v>
      </c>
      <c r="F97" s="105">
        <v>0</v>
      </c>
      <c r="G97" s="105">
        <v>0</v>
      </c>
      <c r="H97" s="105">
        <v>0</v>
      </c>
      <c r="I97" s="105">
        <v>274</v>
      </c>
      <c r="J97" s="105">
        <v>0</v>
      </c>
      <c r="K97" s="105">
        <v>0</v>
      </c>
      <c r="L97" s="105">
        <v>0</v>
      </c>
    </row>
    <row r="98" spans="1:22" s="97" customFormat="1" ht="17.25" customHeight="1">
      <c r="A98" s="102" t="s">
        <v>111</v>
      </c>
      <c r="B98" s="168">
        <f t="shared" ref="B98" si="29">SUM(B99,B102,B108,B110,B112,B114,B117)</f>
        <v>39321</v>
      </c>
      <c r="C98" s="168">
        <f t="shared" ref="C98:L98" si="30">SUM(C99,C102,C108,C110,C112,C114,C117)</f>
        <v>124</v>
      </c>
      <c r="D98" s="168">
        <f t="shared" si="30"/>
        <v>37</v>
      </c>
      <c r="E98" s="168">
        <f t="shared" si="30"/>
        <v>8</v>
      </c>
      <c r="F98" s="168">
        <f t="shared" si="30"/>
        <v>37705</v>
      </c>
      <c r="G98" s="168">
        <f t="shared" si="30"/>
        <v>1004</v>
      </c>
      <c r="H98" s="168">
        <f t="shared" si="30"/>
        <v>0</v>
      </c>
      <c r="I98" s="168">
        <f t="shared" si="30"/>
        <v>443</v>
      </c>
      <c r="J98" s="168">
        <f t="shared" si="30"/>
        <v>0</v>
      </c>
      <c r="K98" s="168">
        <f t="shared" si="30"/>
        <v>0</v>
      </c>
      <c r="L98" s="168">
        <f t="shared" si="30"/>
        <v>0</v>
      </c>
      <c r="M98" s="95"/>
      <c r="N98" s="95"/>
      <c r="O98" s="95"/>
      <c r="P98" s="95"/>
      <c r="Q98" s="95"/>
      <c r="R98" s="95"/>
      <c r="S98" s="95"/>
      <c r="T98" s="95"/>
      <c r="U98" s="95"/>
      <c r="V98" s="95"/>
    </row>
    <row r="99" spans="1:22" s="98" customFormat="1" ht="17.25" customHeight="1">
      <c r="A99" s="103" t="s">
        <v>112</v>
      </c>
      <c r="B99" s="168">
        <f t="shared" ref="B99" si="31">SUM(B100:B101)</f>
        <v>1088</v>
      </c>
      <c r="C99" s="168">
        <f t="shared" ref="C99:L99" si="32">SUM(C100:C101)</f>
        <v>124</v>
      </c>
      <c r="D99" s="168">
        <f t="shared" si="32"/>
        <v>32</v>
      </c>
      <c r="E99" s="168">
        <f t="shared" si="32"/>
        <v>8</v>
      </c>
      <c r="F99" s="168">
        <f t="shared" si="32"/>
        <v>916</v>
      </c>
      <c r="G99" s="168">
        <f t="shared" si="32"/>
        <v>0</v>
      </c>
      <c r="H99" s="168">
        <f t="shared" si="32"/>
        <v>0</v>
      </c>
      <c r="I99" s="168">
        <f t="shared" si="32"/>
        <v>8</v>
      </c>
      <c r="J99" s="168">
        <f t="shared" si="32"/>
        <v>0</v>
      </c>
      <c r="K99" s="168">
        <f t="shared" si="32"/>
        <v>0</v>
      </c>
      <c r="L99" s="168">
        <f t="shared" si="32"/>
        <v>0</v>
      </c>
      <c r="M99" s="95"/>
      <c r="N99" s="95"/>
      <c r="O99" s="95"/>
      <c r="P99" s="95"/>
      <c r="Q99" s="95"/>
      <c r="R99" s="95"/>
      <c r="S99" s="95"/>
      <c r="T99" s="95"/>
      <c r="U99" s="95"/>
      <c r="V99" s="95"/>
    </row>
    <row r="100" spans="1:22" s="95" customFormat="1" ht="17.25" customHeight="1">
      <c r="A100" s="104" t="s">
        <v>82</v>
      </c>
      <c r="B100" s="105">
        <f>SUM(C100:L100)</f>
        <v>164</v>
      </c>
      <c r="C100" s="105">
        <v>124</v>
      </c>
      <c r="D100" s="105">
        <v>32</v>
      </c>
      <c r="E100" s="105">
        <v>8</v>
      </c>
      <c r="F100" s="105">
        <v>0</v>
      </c>
      <c r="G100" s="105">
        <v>0</v>
      </c>
      <c r="H100" s="105">
        <v>0</v>
      </c>
      <c r="I100" s="105">
        <v>0</v>
      </c>
      <c r="J100" s="105">
        <v>0</v>
      </c>
      <c r="K100" s="105">
        <v>0</v>
      </c>
      <c r="L100" s="105">
        <v>0</v>
      </c>
    </row>
    <row r="101" spans="1:22" s="95" customFormat="1" ht="17.25" customHeight="1">
      <c r="A101" s="104" t="s">
        <v>113</v>
      </c>
      <c r="B101" s="105">
        <f>SUM(C101:L101)</f>
        <v>924</v>
      </c>
      <c r="C101" s="105">
        <v>0</v>
      </c>
      <c r="D101" s="105">
        <v>0</v>
      </c>
      <c r="E101" s="105">
        <v>0</v>
      </c>
      <c r="F101" s="105">
        <v>916</v>
      </c>
      <c r="G101" s="105">
        <v>0</v>
      </c>
      <c r="H101" s="105">
        <v>0</v>
      </c>
      <c r="I101" s="105">
        <v>8</v>
      </c>
      <c r="J101" s="105">
        <v>0</v>
      </c>
      <c r="K101" s="105">
        <v>0</v>
      </c>
      <c r="L101" s="105">
        <v>0</v>
      </c>
    </row>
    <row r="102" spans="1:22" s="98" customFormat="1" ht="17.25" customHeight="1">
      <c r="A102" s="103" t="s">
        <v>114</v>
      </c>
      <c r="B102" s="168">
        <f t="shared" ref="B102:L102" si="33">SUM(B103:B107)</f>
        <v>33885</v>
      </c>
      <c r="C102" s="168">
        <f t="shared" si="33"/>
        <v>0</v>
      </c>
      <c r="D102" s="168">
        <f t="shared" si="33"/>
        <v>5</v>
      </c>
      <c r="E102" s="168">
        <f t="shared" si="33"/>
        <v>0</v>
      </c>
      <c r="F102" s="168">
        <f t="shared" si="33"/>
        <v>32558</v>
      </c>
      <c r="G102" s="168">
        <f t="shared" si="33"/>
        <v>907</v>
      </c>
      <c r="H102" s="168">
        <f t="shared" si="33"/>
        <v>0</v>
      </c>
      <c r="I102" s="168">
        <f t="shared" si="33"/>
        <v>415</v>
      </c>
      <c r="J102" s="168">
        <f t="shared" si="33"/>
        <v>0</v>
      </c>
      <c r="K102" s="168">
        <f t="shared" si="33"/>
        <v>0</v>
      </c>
      <c r="L102" s="168">
        <f t="shared" si="33"/>
        <v>0</v>
      </c>
      <c r="M102" s="95"/>
      <c r="N102" s="95"/>
      <c r="O102" s="95"/>
      <c r="P102" s="95"/>
      <c r="Q102" s="95"/>
      <c r="R102" s="95"/>
      <c r="S102" s="95"/>
      <c r="T102" s="95"/>
      <c r="U102" s="95"/>
      <c r="V102" s="95"/>
    </row>
    <row r="103" spans="1:22" s="95" customFormat="1" ht="17.25" customHeight="1">
      <c r="A103" s="104" t="s">
        <v>115</v>
      </c>
      <c r="B103" s="105">
        <f>SUM(C103:L103)</f>
        <v>2853</v>
      </c>
      <c r="C103" s="105">
        <v>0</v>
      </c>
      <c r="D103" s="105">
        <v>0</v>
      </c>
      <c r="E103" s="105">
        <v>0</v>
      </c>
      <c r="F103" s="105">
        <v>2800</v>
      </c>
      <c r="G103" s="105">
        <v>43</v>
      </c>
      <c r="H103" s="105">
        <v>0</v>
      </c>
      <c r="I103" s="105">
        <v>10</v>
      </c>
      <c r="J103" s="105">
        <v>0</v>
      </c>
      <c r="K103" s="105">
        <v>0</v>
      </c>
      <c r="L103" s="105">
        <v>0</v>
      </c>
    </row>
    <row r="104" spans="1:22" s="95" customFormat="1" ht="17.25" customHeight="1">
      <c r="A104" s="104" t="s">
        <v>116</v>
      </c>
      <c r="B104" s="105">
        <f>SUM(C104:L104)</f>
        <v>16083</v>
      </c>
      <c r="C104" s="105"/>
      <c r="D104" s="105">
        <v>0</v>
      </c>
      <c r="E104" s="105">
        <v>0</v>
      </c>
      <c r="F104" s="105">
        <v>15223</v>
      </c>
      <c r="G104" s="105">
        <v>590</v>
      </c>
      <c r="H104" s="105">
        <v>0</v>
      </c>
      <c r="I104" s="105">
        <v>270</v>
      </c>
      <c r="J104" s="105">
        <v>0</v>
      </c>
      <c r="K104" s="105">
        <v>0</v>
      </c>
      <c r="L104" s="105">
        <v>0</v>
      </c>
    </row>
    <row r="105" spans="1:22" s="95" customFormat="1" ht="17.25" customHeight="1">
      <c r="A105" s="104" t="s">
        <v>117</v>
      </c>
      <c r="B105" s="105">
        <f>SUM(C105:L105)</f>
        <v>9820</v>
      </c>
      <c r="C105" s="105">
        <v>0</v>
      </c>
      <c r="D105" s="105">
        <v>0</v>
      </c>
      <c r="E105" s="105">
        <v>0</v>
      </c>
      <c r="F105" s="105">
        <v>9500</v>
      </c>
      <c r="G105" s="105">
        <v>210</v>
      </c>
      <c r="H105" s="105">
        <v>0</v>
      </c>
      <c r="I105" s="105">
        <v>110</v>
      </c>
      <c r="J105" s="105">
        <v>0</v>
      </c>
      <c r="K105" s="105">
        <v>0</v>
      </c>
      <c r="L105" s="105">
        <v>0</v>
      </c>
    </row>
    <row r="106" spans="1:22" s="95" customFormat="1" ht="17.25" customHeight="1">
      <c r="A106" s="104" t="s">
        <v>118</v>
      </c>
      <c r="B106" s="105">
        <f>SUM(C106:L106)</f>
        <v>3759</v>
      </c>
      <c r="C106" s="105">
        <v>0</v>
      </c>
      <c r="D106" s="105"/>
      <c r="E106" s="105">
        <v>0</v>
      </c>
      <c r="F106" s="105">
        <v>3670</v>
      </c>
      <c r="G106" s="105">
        <v>64</v>
      </c>
      <c r="H106" s="105">
        <v>0</v>
      </c>
      <c r="I106" s="105">
        <v>25</v>
      </c>
      <c r="J106" s="105">
        <v>0</v>
      </c>
      <c r="K106" s="105">
        <v>0</v>
      </c>
      <c r="L106" s="105">
        <v>0</v>
      </c>
    </row>
    <row r="107" spans="1:22" s="95" customFormat="1" ht="17.25" customHeight="1">
      <c r="A107" s="104" t="s">
        <v>119</v>
      </c>
      <c r="B107" s="105">
        <f>SUM(C107:L107)</f>
        <v>1370</v>
      </c>
      <c r="C107" s="105">
        <v>0</v>
      </c>
      <c r="D107" s="105">
        <v>5</v>
      </c>
      <c r="E107" s="105">
        <v>0</v>
      </c>
      <c r="F107" s="105">
        <v>1365</v>
      </c>
      <c r="G107" s="105">
        <v>0</v>
      </c>
      <c r="H107" s="105">
        <v>0</v>
      </c>
      <c r="I107" s="105">
        <v>0</v>
      </c>
      <c r="J107" s="105">
        <v>0</v>
      </c>
      <c r="K107" s="105">
        <v>0</v>
      </c>
      <c r="L107" s="105">
        <v>0</v>
      </c>
    </row>
    <row r="108" spans="1:22" s="98" customFormat="1" ht="17.25" customHeight="1">
      <c r="A108" s="103" t="s">
        <v>120</v>
      </c>
      <c r="B108" s="168">
        <f t="shared" ref="B108:L108" si="34">SUM(B109)</f>
        <v>252</v>
      </c>
      <c r="C108" s="168">
        <f t="shared" si="34"/>
        <v>0</v>
      </c>
      <c r="D108" s="168">
        <f t="shared" si="34"/>
        <v>0</v>
      </c>
      <c r="E108" s="168">
        <f t="shared" si="34"/>
        <v>0</v>
      </c>
      <c r="F108" s="168">
        <f t="shared" si="34"/>
        <v>180</v>
      </c>
      <c r="G108" s="168">
        <f t="shared" si="34"/>
        <v>72</v>
      </c>
      <c r="H108" s="168">
        <f t="shared" si="34"/>
        <v>0</v>
      </c>
      <c r="I108" s="168">
        <f t="shared" si="34"/>
        <v>0</v>
      </c>
      <c r="J108" s="168">
        <f t="shared" si="34"/>
        <v>0</v>
      </c>
      <c r="K108" s="168">
        <f t="shared" si="34"/>
        <v>0</v>
      </c>
      <c r="L108" s="168">
        <f t="shared" si="34"/>
        <v>0</v>
      </c>
      <c r="M108" s="95"/>
      <c r="N108" s="95"/>
      <c r="O108" s="95"/>
      <c r="P108" s="95"/>
      <c r="Q108" s="95"/>
      <c r="R108" s="95"/>
      <c r="S108" s="95"/>
      <c r="T108" s="95"/>
      <c r="U108" s="95"/>
      <c r="V108" s="95"/>
    </row>
    <row r="109" spans="1:22" s="95" customFormat="1" ht="17.25" customHeight="1">
      <c r="A109" s="104" t="s">
        <v>121</v>
      </c>
      <c r="B109" s="105">
        <f>SUM(C109:L109)</f>
        <v>252</v>
      </c>
      <c r="C109" s="105">
        <v>0</v>
      </c>
      <c r="D109" s="105">
        <v>0</v>
      </c>
      <c r="E109" s="105">
        <v>0</v>
      </c>
      <c r="F109" s="105">
        <v>180</v>
      </c>
      <c r="G109" s="105">
        <v>72</v>
      </c>
      <c r="H109" s="105">
        <v>0</v>
      </c>
      <c r="I109" s="105">
        <v>0</v>
      </c>
      <c r="J109" s="105">
        <v>0</v>
      </c>
      <c r="K109" s="105">
        <v>0</v>
      </c>
      <c r="L109" s="105">
        <v>0</v>
      </c>
    </row>
    <row r="110" spans="1:22" s="98" customFormat="1" ht="17.25" customHeight="1">
      <c r="A110" s="103" t="s">
        <v>122</v>
      </c>
      <c r="B110" s="168">
        <f t="shared" ref="B110:L110" si="35">SUM(B111)</f>
        <v>201</v>
      </c>
      <c r="C110" s="168">
        <f t="shared" si="35"/>
        <v>0</v>
      </c>
      <c r="D110" s="168">
        <f t="shared" si="35"/>
        <v>0</v>
      </c>
      <c r="E110" s="168">
        <f t="shared" si="35"/>
        <v>0</v>
      </c>
      <c r="F110" s="168">
        <f t="shared" si="35"/>
        <v>195</v>
      </c>
      <c r="G110" s="168">
        <f t="shared" si="35"/>
        <v>0</v>
      </c>
      <c r="H110" s="168">
        <f t="shared" si="35"/>
        <v>0</v>
      </c>
      <c r="I110" s="168">
        <f t="shared" si="35"/>
        <v>6</v>
      </c>
      <c r="J110" s="168">
        <f t="shared" si="35"/>
        <v>0</v>
      </c>
      <c r="K110" s="168">
        <f t="shared" si="35"/>
        <v>0</v>
      </c>
      <c r="L110" s="168">
        <f t="shared" si="35"/>
        <v>0</v>
      </c>
      <c r="M110" s="95"/>
      <c r="N110" s="95"/>
      <c r="O110" s="95"/>
      <c r="P110" s="95"/>
      <c r="Q110" s="95"/>
      <c r="R110" s="95"/>
      <c r="S110" s="95"/>
      <c r="T110" s="95"/>
      <c r="U110" s="95"/>
      <c r="V110" s="95"/>
    </row>
    <row r="111" spans="1:22" s="95" customFormat="1" ht="17.25" customHeight="1">
      <c r="A111" s="104" t="s">
        <v>123</v>
      </c>
      <c r="B111" s="105">
        <f>SUM(C111:L111)</f>
        <v>201</v>
      </c>
      <c r="C111" s="105">
        <v>0</v>
      </c>
      <c r="D111" s="105">
        <v>0</v>
      </c>
      <c r="E111" s="105">
        <v>0</v>
      </c>
      <c r="F111" s="105">
        <v>195</v>
      </c>
      <c r="G111" s="105">
        <v>0</v>
      </c>
      <c r="H111" s="105">
        <v>0</v>
      </c>
      <c r="I111" s="105">
        <v>6</v>
      </c>
      <c r="J111" s="105">
        <v>0</v>
      </c>
      <c r="K111" s="105">
        <v>0</v>
      </c>
      <c r="L111" s="105">
        <v>0</v>
      </c>
    </row>
    <row r="112" spans="1:22" s="98" customFormat="1" ht="17.25" customHeight="1">
      <c r="A112" s="103" t="s">
        <v>124</v>
      </c>
      <c r="B112" s="168">
        <f t="shared" ref="B112:L112" si="36">SUM(B113)</f>
        <v>505</v>
      </c>
      <c r="C112" s="168">
        <f t="shared" si="36"/>
        <v>0</v>
      </c>
      <c r="D112" s="168">
        <f t="shared" si="36"/>
        <v>0</v>
      </c>
      <c r="E112" s="168">
        <f t="shared" si="36"/>
        <v>0</v>
      </c>
      <c r="F112" s="168">
        <f t="shared" si="36"/>
        <v>495</v>
      </c>
      <c r="G112" s="168">
        <f t="shared" si="36"/>
        <v>0</v>
      </c>
      <c r="H112" s="168">
        <f t="shared" si="36"/>
        <v>0</v>
      </c>
      <c r="I112" s="168">
        <f t="shared" si="36"/>
        <v>10</v>
      </c>
      <c r="J112" s="168">
        <f t="shared" si="36"/>
        <v>0</v>
      </c>
      <c r="K112" s="168">
        <f t="shared" si="36"/>
        <v>0</v>
      </c>
      <c r="L112" s="168">
        <f t="shared" si="36"/>
        <v>0</v>
      </c>
      <c r="M112" s="95"/>
      <c r="N112" s="95"/>
      <c r="O112" s="95"/>
      <c r="P112" s="95"/>
      <c r="Q112" s="95"/>
      <c r="R112" s="95"/>
      <c r="S112" s="95"/>
      <c r="T112" s="95"/>
      <c r="U112" s="95"/>
      <c r="V112" s="95"/>
    </row>
    <row r="113" spans="1:22" s="95" customFormat="1" ht="17.25" customHeight="1">
      <c r="A113" s="104" t="s">
        <v>125</v>
      </c>
      <c r="B113" s="105">
        <f>SUM(C113:L113)</f>
        <v>505</v>
      </c>
      <c r="C113" s="105">
        <v>0</v>
      </c>
      <c r="D113" s="105">
        <v>0</v>
      </c>
      <c r="E113" s="105">
        <v>0</v>
      </c>
      <c r="F113" s="105">
        <v>495</v>
      </c>
      <c r="G113" s="105">
        <v>0</v>
      </c>
      <c r="H113" s="105">
        <v>0</v>
      </c>
      <c r="I113" s="105">
        <v>10</v>
      </c>
      <c r="J113" s="105">
        <v>0</v>
      </c>
      <c r="K113" s="105">
        <v>0</v>
      </c>
      <c r="L113" s="105">
        <v>0</v>
      </c>
    </row>
    <row r="114" spans="1:22" s="98" customFormat="1" ht="17.25" customHeight="1">
      <c r="A114" s="103" t="s">
        <v>126</v>
      </c>
      <c r="B114" s="168">
        <f t="shared" ref="B114:L114" si="37">SUM(B115:B116)</f>
        <v>690</v>
      </c>
      <c r="C114" s="168">
        <f t="shared" si="37"/>
        <v>0</v>
      </c>
      <c r="D114" s="168">
        <f t="shared" si="37"/>
        <v>0</v>
      </c>
      <c r="E114" s="168">
        <f t="shared" si="37"/>
        <v>0</v>
      </c>
      <c r="F114" s="168">
        <f t="shared" si="37"/>
        <v>661</v>
      </c>
      <c r="G114" s="168">
        <f t="shared" si="37"/>
        <v>25</v>
      </c>
      <c r="H114" s="168">
        <f t="shared" si="37"/>
        <v>0</v>
      </c>
      <c r="I114" s="168">
        <f t="shared" si="37"/>
        <v>4</v>
      </c>
      <c r="J114" s="168">
        <f t="shared" si="37"/>
        <v>0</v>
      </c>
      <c r="K114" s="168">
        <f t="shared" si="37"/>
        <v>0</v>
      </c>
      <c r="L114" s="168">
        <f t="shared" si="37"/>
        <v>0</v>
      </c>
      <c r="M114" s="95"/>
      <c r="N114" s="95"/>
      <c r="O114" s="95"/>
      <c r="P114" s="95"/>
      <c r="Q114" s="95"/>
      <c r="R114" s="95"/>
      <c r="S114" s="95"/>
      <c r="T114" s="95"/>
      <c r="U114" s="95"/>
      <c r="V114" s="95"/>
    </row>
    <row r="115" spans="1:22" s="95" customFormat="1" ht="17.25" customHeight="1">
      <c r="A115" s="104" t="s">
        <v>127</v>
      </c>
      <c r="B115" s="105">
        <f>SUM(C115:L115)</f>
        <v>374</v>
      </c>
      <c r="C115" s="105">
        <v>0</v>
      </c>
      <c r="D115" s="105">
        <v>0</v>
      </c>
      <c r="E115" s="105">
        <v>0</v>
      </c>
      <c r="F115" s="105">
        <v>370</v>
      </c>
      <c r="G115" s="105">
        <v>0</v>
      </c>
      <c r="H115" s="105">
        <v>0</v>
      </c>
      <c r="I115" s="105">
        <v>4</v>
      </c>
      <c r="J115" s="105">
        <v>0</v>
      </c>
      <c r="K115" s="105">
        <v>0</v>
      </c>
      <c r="L115" s="105">
        <v>0</v>
      </c>
    </row>
    <row r="116" spans="1:22" s="95" customFormat="1" ht="17.25" customHeight="1">
      <c r="A116" s="104" t="s">
        <v>128</v>
      </c>
      <c r="B116" s="105">
        <f>SUM(C116:L116)</f>
        <v>316</v>
      </c>
      <c r="C116" s="105"/>
      <c r="D116" s="105">
        <v>0</v>
      </c>
      <c r="E116" s="105">
        <v>0</v>
      </c>
      <c r="F116" s="105">
        <v>291</v>
      </c>
      <c r="G116" s="105">
        <v>25</v>
      </c>
      <c r="H116" s="105">
        <v>0</v>
      </c>
      <c r="I116" s="105">
        <v>0</v>
      </c>
      <c r="J116" s="105">
        <v>0</v>
      </c>
      <c r="K116" s="105">
        <v>0</v>
      </c>
      <c r="L116" s="105">
        <v>0</v>
      </c>
    </row>
    <row r="117" spans="1:22" s="98" customFormat="1" ht="17.25" customHeight="1">
      <c r="A117" s="103" t="s">
        <v>129</v>
      </c>
      <c r="B117" s="168">
        <f t="shared" ref="B117:L117" si="38">SUM(B118)</f>
        <v>2700</v>
      </c>
      <c r="C117" s="168">
        <f t="shared" si="38"/>
        <v>0</v>
      </c>
      <c r="D117" s="168">
        <f t="shared" si="38"/>
        <v>0</v>
      </c>
      <c r="E117" s="168">
        <f t="shared" si="38"/>
        <v>0</v>
      </c>
      <c r="F117" s="168">
        <f t="shared" si="38"/>
        <v>2700</v>
      </c>
      <c r="G117" s="168">
        <f t="shared" si="38"/>
        <v>0</v>
      </c>
      <c r="H117" s="168">
        <f t="shared" si="38"/>
        <v>0</v>
      </c>
      <c r="I117" s="168">
        <f t="shared" si="38"/>
        <v>0</v>
      </c>
      <c r="J117" s="168">
        <f t="shared" si="38"/>
        <v>0</v>
      </c>
      <c r="K117" s="168">
        <f t="shared" si="38"/>
        <v>0</v>
      </c>
      <c r="L117" s="168">
        <f t="shared" si="38"/>
        <v>0</v>
      </c>
      <c r="M117" s="95"/>
      <c r="N117" s="95"/>
      <c r="O117" s="95"/>
      <c r="P117" s="95"/>
      <c r="Q117" s="95"/>
      <c r="R117" s="95"/>
      <c r="S117" s="95"/>
      <c r="T117" s="95"/>
      <c r="U117" s="95"/>
      <c r="V117" s="95"/>
    </row>
    <row r="118" spans="1:22" s="95" customFormat="1" ht="17.25" customHeight="1">
      <c r="A118" s="104" t="s">
        <v>130</v>
      </c>
      <c r="B118" s="105">
        <f>SUM(C118:L118)</f>
        <v>2700</v>
      </c>
      <c r="C118" s="105"/>
      <c r="D118" s="105"/>
      <c r="E118" s="105"/>
      <c r="F118" s="105">
        <v>2700</v>
      </c>
      <c r="G118" s="105"/>
      <c r="H118" s="105"/>
      <c r="I118" s="105"/>
      <c r="J118" s="105"/>
      <c r="K118" s="105"/>
      <c r="L118" s="105"/>
    </row>
    <row r="119" spans="1:22" s="97" customFormat="1" ht="17.25" customHeight="1">
      <c r="A119" s="102" t="s">
        <v>131</v>
      </c>
      <c r="B119" s="168">
        <f t="shared" ref="B119" si="39">SUM(B120,B123,B125,B128)</f>
        <v>2621</v>
      </c>
      <c r="C119" s="168">
        <f t="shared" ref="C119:L119" si="40">SUM(C120,C123,C125,C128)</f>
        <v>541</v>
      </c>
      <c r="D119" s="168">
        <f t="shared" si="40"/>
        <v>106</v>
      </c>
      <c r="E119" s="168">
        <f t="shared" si="40"/>
        <v>9</v>
      </c>
      <c r="F119" s="168">
        <f t="shared" si="40"/>
        <v>237</v>
      </c>
      <c r="G119" s="168">
        <f t="shared" si="40"/>
        <v>0</v>
      </c>
      <c r="H119" s="168">
        <f t="shared" si="40"/>
        <v>1720</v>
      </c>
      <c r="I119" s="168">
        <f t="shared" si="40"/>
        <v>8</v>
      </c>
      <c r="J119" s="168">
        <f t="shared" si="40"/>
        <v>0</v>
      </c>
      <c r="K119" s="168">
        <f t="shared" si="40"/>
        <v>0</v>
      </c>
      <c r="L119" s="168">
        <f t="shared" si="40"/>
        <v>0</v>
      </c>
      <c r="M119" s="95"/>
      <c r="N119" s="95"/>
      <c r="O119" s="95"/>
      <c r="P119" s="95"/>
      <c r="Q119" s="95"/>
      <c r="R119" s="95"/>
      <c r="S119" s="95"/>
      <c r="T119" s="95"/>
      <c r="U119" s="95"/>
      <c r="V119" s="95"/>
    </row>
    <row r="120" spans="1:22" s="98" customFormat="1" ht="17.25" customHeight="1">
      <c r="A120" s="103" t="s">
        <v>132</v>
      </c>
      <c r="B120" s="168">
        <f t="shared" ref="B120" si="41">SUM(B121:B122)</f>
        <v>337</v>
      </c>
      <c r="C120" s="168">
        <f t="shared" ref="C120:L120" si="42">SUM(C121:C122)</f>
        <v>155</v>
      </c>
      <c r="D120" s="168">
        <f t="shared" si="42"/>
        <v>39</v>
      </c>
      <c r="E120" s="168">
        <f t="shared" si="42"/>
        <v>0</v>
      </c>
      <c r="F120" s="168">
        <f t="shared" si="42"/>
        <v>138</v>
      </c>
      <c r="G120" s="168">
        <f t="shared" si="42"/>
        <v>0</v>
      </c>
      <c r="H120" s="168">
        <f t="shared" si="42"/>
        <v>0</v>
      </c>
      <c r="I120" s="168">
        <f t="shared" si="42"/>
        <v>5</v>
      </c>
      <c r="J120" s="168">
        <f t="shared" si="42"/>
        <v>0</v>
      </c>
      <c r="K120" s="168">
        <f t="shared" si="42"/>
        <v>0</v>
      </c>
      <c r="L120" s="168">
        <f t="shared" si="42"/>
        <v>0</v>
      </c>
      <c r="M120" s="95"/>
      <c r="N120" s="95"/>
      <c r="O120" s="95"/>
      <c r="P120" s="95"/>
      <c r="Q120" s="95"/>
      <c r="R120" s="95"/>
      <c r="S120" s="95"/>
      <c r="T120" s="95"/>
      <c r="U120" s="95"/>
      <c r="V120" s="95"/>
    </row>
    <row r="121" spans="1:22" s="95" customFormat="1" ht="17.25" customHeight="1">
      <c r="A121" s="104" t="s">
        <v>82</v>
      </c>
      <c r="B121" s="105">
        <f>SUM(C121:L121)</f>
        <v>199</v>
      </c>
      <c r="C121" s="105">
        <v>155</v>
      </c>
      <c r="D121" s="105">
        <v>39</v>
      </c>
      <c r="E121" s="105">
        <v>0</v>
      </c>
      <c r="F121" s="105">
        <v>0</v>
      </c>
      <c r="G121" s="105">
        <v>0</v>
      </c>
      <c r="H121" s="105">
        <v>0</v>
      </c>
      <c r="I121" s="105">
        <v>5</v>
      </c>
      <c r="J121" s="105">
        <v>0</v>
      </c>
      <c r="K121" s="105">
        <v>0</v>
      </c>
      <c r="L121" s="105">
        <v>0</v>
      </c>
    </row>
    <row r="122" spans="1:22" s="95" customFormat="1" ht="17.25" customHeight="1">
      <c r="A122" s="104" t="s">
        <v>133</v>
      </c>
      <c r="B122" s="105">
        <f>SUM(C122:L122)</f>
        <v>138</v>
      </c>
      <c r="C122" s="105">
        <v>0</v>
      </c>
      <c r="D122" s="105">
        <v>0</v>
      </c>
      <c r="E122" s="105">
        <v>0</v>
      </c>
      <c r="F122" s="105">
        <v>138</v>
      </c>
      <c r="G122" s="105">
        <v>0</v>
      </c>
      <c r="H122" s="105">
        <v>0</v>
      </c>
      <c r="I122" s="105">
        <v>0</v>
      </c>
      <c r="J122" s="105">
        <v>0</v>
      </c>
      <c r="K122" s="105">
        <v>0</v>
      </c>
      <c r="L122" s="105">
        <v>0</v>
      </c>
    </row>
    <row r="123" spans="1:22" s="98" customFormat="1" ht="17.25" customHeight="1">
      <c r="A123" s="103" t="s">
        <v>134</v>
      </c>
      <c r="B123" s="168">
        <f t="shared" ref="B123:L123" si="43">SUM(B124)</f>
        <v>1720</v>
      </c>
      <c r="C123" s="168">
        <f t="shared" si="43"/>
        <v>0</v>
      </c>
      <c r="D123" s="168">
        <f t="shared" si="43"/>
        <v>0</v>
      </c>
      <c r="E123" s="168">
        <f t="shared" si="43"/>
        <v>0</v>
      </c>
      <c r="F123" s="168">
        <f t="shared" si="43"/>
        <v>0</v>
      </c>
      <c r="G123" s="168">
        <f t="shared" si="43"/>
        <v>0</v>
      </c>
      <c r="H123" s="168">
        <f t="shared" si="43"/>
        <v>1720</v>
      </c>
      <c r="I123" s="168">
        <f t="shared" si="43"/>
        <v>0</v>
      </c>
      <c r="J123" s="168">
        <f t="shared" si="43"/>
        <v>0</v>
      </c>
      <c r="K123" s="168">
        <f t="shared" si="43"/>
        <v>0</v>
      </c>
      <c r="L123" s="168">
        <f t="shared" si="43"/>
        <v>0</v>
      </c>
      <c r="M123" s="95"/>
      <c r="N123" s="95"/>
      <c r="O123" s="95"/>
      <c r="P123" s="95"/>
      <c r="Q123" s="95"/>
      <c r="R123" s="95"/>
      <c r="S123" s="95"/>
      <c r="T123" s="95"/>
      <c r="U123" s="95"/>
      <c r="V123" s="95"/>
    </row>
    <row r="124" spans="1:22" s="95" customFormat="1" ht="17.25" customHeight="1">
      <c r="A124" s="104" t="s">
        <v>135</v>
      </c>
      <c r="B124" s="105">
        <f>SUM(C124:L124)</f>
        <v>1720</v>
      </c>
      <c r="C124" s="105"/>
      <c r="D124" s="105"/>
      <c r="E124" s="105"/>
      <c r="F124" s="105"/>
      <c r="G124" s="105"/>
      <c r="H124" s="105">
        <v>1720</v>
      </c>
      <c r="I124" s="105"/>
      <c r="J124" s="105"/>
      <c r="K124" s="105"/>
      <c r="L124" s="105"/>
    </row>
    <row r="125" spans="1:22" s="98" customFormat="1" ht="17.25" customHeight="1">
      <c r="A125" s="103" t="s">
        <v>136</v>
      </c>
      <c r="B125" s="168">
        <f t="shared" ref="B125:L125" si="44">SUM(B126:B127)</f>
        <v>254</v>
      </c>
      <c r="C125" s="168">
        <f t="shared" si="44"/>
        <v>112</v>
      </c>
      <c r="D125" s="168">
        <f t="shared" si="44"/>
        <v>34</v>
      </c>
      <c r="E125" s="168">
        <f t="shared" si="44"/>
        <v>6</v>
      </c>
      <c r="F125" s="168">
        <f t="shared" si="44"/>
        <v>99</v>
      </c>
      <c r="G125" s="168">
        <f t="shared" si="44"/>
        <v>0</v>
      </c>
      <c r="H125" s="168">
        <f t="shared" si="44"/>
        <v>0</v>
      </c>
      <c r="I125" s="168">
        <f t="shared" si="44"/>
        <v>3</v>
      </c>
      <c r="J125" s="168">
        <f t="shared" si="44"/>
        <v>0</v>
      </c>
      <c r="K125" s="168">
        <f t="shared" si="44"/>
        <v>0</v>
      </c>
      <c r="L125" s="168">
        <f t="shared" si="44"/>
        <v>0</v>
      </c>
      <c r="M125" s="95"/>
      <c r="N125" s="95"/>
      <c r="O125" s="95"/>
      <c r="P125" s="95"/>
      <c r="Q125" s="95"/>
      <c r="R125" s="95"/>
      <c r="S125" s="95"/>
      <c r="T125" s="95"/>
      <c r="U125" s="95"/>
      <c r="V125" s="95"/>
    </row>
    <row r="126" spans="1:22" s="95" customFormat="1" ht="17.25" customHeight="1">
      <c r="A126" s="104" t="s">
        <v>137</v>
      </c>
      <c r="B126" s="105">
        <f>SUM(C126:L126)</f>
        <v>126</v>
      </c>
      <c r="C126" s="105">
        <v>112</v>
      </c>
      <c r="D126" s="105">
        <v>10</v>
      </c>
      <c r="E126" s="105">
        <v>1</v>
      </c>
      <c r="F126" s="105">
        <v>0</v>
      </c>
      <c r="G126" s="105">
        <v>0</v>
      </c>
      <c r="H126" s="105">
        <v>0</v>
      </c>
      <c r="I126" s="105">
        <v>3</v>
      </c>
      <c r="J126" s="105">
        <v>0</v>
      </c>
      <c r="K126" s="105">
        <v>0</v>
      </c>
      <c r="L126" s="105">
        <v>0</v>
      </c>
    </row>
    <row r="127" spans="1:22" s="95" customFormat="1" ht="17.25" customHeight="1">
      <c r="A127" s="104" t="s">
        <v>138</v>
      </c>
      <c r="B127" s="105">
        <f>SUM(C127:L127)</f>
        <v>128</v>
      </c>
      <c r="C127" s="105">
        <v>0</v>
      </c>
      <c r="D127" s="105">
        <v>24</v>
      </c>
      <c r="E127" s="105">
        <v>5</v>
      </c>
      <c r="F127" s="105">
        <v>99</v>
      </c>
      <c r="G127" s="105">
        <v>0</v>
      </c>
      <c r="H127" s="105">
        <v>0</v>
      </c>
      <c r="I127" s="105">
        <v>0</v>
      </c>
      <c r="J127" s="105">
        <v>0</v>
      </c>
      <c r="K127" s="105">
        <v>0</v>
      </c>
      <c r="L127" s="105">
        <v>0</v>
      </c>
    </row>
    <row r="128" spans="1:22" s="98" customFormat="1" ht="17.25" customHeight="1">
      <c r="A128" s="103" t="s">
        <v>139</v>
      </c>
      <c r="B128" s="168">
        <f t="shared" ref="B128:L128" si="45">SUM(B129)</f>
        <v>310</v>
      </c>
      <c r="C128" s="168">
        <f t="shared" si="45"/>
        <v>274</v>
      </c>
      <c r="D128" s="168">
        <f t="shared" si="45"/>
        <v>33</v>
      </c>
      <c r="E128" s="168">
        <f t="shared" si="45"/>
        <v>3</v>
      </c>
      <c r="F128" s="168">
        <f t="shared" si="45"/>
        <v>0</v>
      </c>
      <c r="G128" s="168">
        <f t="shared" si="45"/>
        <v>0</v>
      </c>
      <c r="H128" s="168">
        <f t="shared" si="45"/>
        <v>0</v>
      </c>
      <c r="I128" s="168">
        <f t="shared" si="45"/>
        <v>0</v>
      </c>
      <c r="J128" s="168">
        <f t="shared" si="45"/>
        <v>0</v>
      </c>
      <c r="K128" s="168">
        <f t="shared" si="45"/>
        <v>0</v>
      </c>
      <c r="L128" s="168">
        <f t="shared" si="45"/>
        <v>0</v>
      </c>
      <c r="M128" s="95"/>
      <c r="N128" s="95"/>
      <c r="O128" s="95"/>
      <c r="P128" s="95"/>
      <c r="Q128" s="95"/>
      <c r="R128" s="95"/>
      <c r="S128" s="95"/>
      <c r="T128" s="95"/>
      <c r="U128" s="95"/>
      <c r="V128" s="95"/>
    </row>
    <row r="129" spans="1:22" s="95" customFormat="1" ht="17.25" customHeight="1">
      <c r="A129" s="104" t="s">
        <v>140</v>
      </c>
      <c r="B129" s="105">
        <f>SUM(C129:L129)</f>
        <v>310</v>
      </c>
      <c r="C129" s="105">
        <v>274</v>
      </c>
      <c r="D129" s="105">
        <v>33</v>
      </c>
      <c r="E129" s="105">
        <v>3</v>
      </c>
      <c r="F129" s="105">
        <v>0</v>
      </c>
      <c r="G129" s="105">
        <v>0</v>
      </c>
      <c r="H129" s="105">
        <v>0</v>
      </c>
      <c r="I129" s="105">
        <v>0</v>
      </c>
      <c r="J129" s="105">
        <v>0</v>
      </c>
      <c r="K129" s="105">
        <v>0</v>
      </c>
      <c r="L129" s="105">
        <v>0</v>
      </c>
    </row>
    <row r="130" spans="1:22" s="97" customFormat="1" ht="17.25" customHeight="1">
      <c r="A130" s="102" t="s">
        <v>141</v>
      </c>
      <c r="B130" s="168">
        <f t="shared" ref="B130:L130" si="46">SUM(B131,B138,B141,B143)</f>
        <v>1242</v>
      </c>
      <c r="C130" s="168">
        <f t="shared" si="46"/>
        <v>344</v>
      </c>
      <c r="D130" s="168">
        <f t="shared" si="46"/>
        <v>340</v>
      </c>
      <c r="E130" s="168">
        <f t="shared" si="46"/>
        <v>2</v>
      </c>
      <c r="F130" s="168">
        <f t="shared" si="46"/>
        <v>550</v>
      </c>
      <c r="G130" s="168">
        <f t="shared" si="46"/>
        <v>0</v>
      </c>
      <c r="H130" s="168">
        <f t="shared" si="46"/>
        <v>0</v>
      </c>
      <c r="I130" s="168">
        <f t="shared" si="46"/>
        <v>6</v>
      </c>
      <c r="J130" s="168">
        <f t="shared" si="46"/>
        <v>0</v>
      </c>
      <c r="K130" s="168">
        <f t="shared" si="46"/>
        <v>0</v>
      </c>
      <c r="L130" s="168">
        <f t="shared" si="46"/>
        <v>0</v>
      </c>
      <c r="M130" s="95"/>
      <c r="N130" s="95"/>
      <c r="O130" s="95"/>
      <c r="P130" s="95"/>
      <c r="Q130" s="95"/>
      <c r="R130" s="95"/>
      <c r="S130" s="95"/>
      <c r="T130" s="95"/>
      <c r="U130" s="95"/>
      <c r="V130" s="95"/>
    </row>
    <row r="131" spans="1:22" s="98" customFormat="1" ht="17.25" customHeight="1">
      <c r="A131" s="103" t="s">
        <v>142</v>
      </c>
      <c r="B131" s="168">
        <f t="shared" ref="B131:L131" si="47">SUM(B132:B137)</f>
        <v>822</v>
      </c>
      <c r="C131" s="168">
        <f t="shared" si="47"/>
        <v>133</v>
      </c>
      <c r="D131" s="168">
        <f t="shared" si="47"/>
        <v>145</v>
      </c>
      <c r="E131" s="168">
        <f t="shared" si="47"/>
        <v>0</v>
      </c>
      <c r="F131" s="168">
        <f t="shared" si="47"/>
        <v>538</v>
      </c>
      <c r="G131" s="168">
        <f t="shared" si="47"/>
        <v>0</v>
      </c>
      <c r="H131" s="168">
        <f t="shared" si="47"/>
        <v>0</v>
      </c>
      <c r="I131" s="168">
        <f t="shared" si="47"/>
        <v>6</v>
      </c>
      <c r="J131" s="168">
        <f t="shared" si="47"/>
        <v>0</v>
      </c>
      <c r="K131" s="168">
        <f t="shared" si="47"/>
        <v>0</v>
      </c>
      <c r="L131" s="168">
        <f t="shared" si="47"/>
        <v>0</v>
      </c>
      <c r="M131" s="95"/>
      <c r="N131" s="95"/>
      <c r="O131" s="95"/>
      <c r="P131" s="95"/>
      <c r="Q131" s="95"/>
      <c r="R131" s="95"/>
      <c r="S131" s="95"/>
      <c r="T131" s="95"/>
      <c r="U131" s="95"/>
      <c r="V131" s="95"/>
    </row>
    <row r="132" spans="1:22" s="95" customFormat="1" ht="17.25" customHeight="1">
      <c r="A132" s="109" t="s">
        <v>82</v>
      </c>
      <c r="B132" s="105">
        <f t="shared" ref="B132:B137" si="48">SUM(C132:L132)</f>
        <v>173</v>
      </c>
      <c r="C132" s="105">
        <v>133</v>
      </c>
      <c r="D132" s="105">
        <v>35</v>
      </c>
      <c r="E132" s="105">
        <v>0</v>
      </c>
      <c r="F132" s="105">
        <v>0</v>
      </c>
      <c r="G132" s="105">
        <v>0</v>
      </c>
      <c r="H132" s="105">
        <v>0</v>
      </c>
      <c r="I132" s="105">
        <v>5</v>
      </c>
      <c r="J132" s="105">
        <v>0</v>
      </c>
      <c r="K132" s="105">
        <v>0</v>
      </c>
      <c r="L132" s="105">
        <v>0</v>
      </c>
    </row>
    <row r="133" spans="1:22" s="95" customFormat="1" ht="17.25" customHeight="1">
      <c r="A133" s="109" t="s">
        <v>83</v>
      </c>
      <c r="B133" s="105">
        <f t="shared" si="48"/>
        <v>143</v>
      </c>
      <c r="C133" s="105">
        <v>0</v>
      </c>
      <c r="D133" s="105">
        <v>100</v>
      </c>
      <c r="E133" s="105">
        <v>0</v>
      </c>
      <c r="F133" s="105">
        <v>42</v>
      </c>
      <c r="G133" s="105">
        <v>0</v>
      </c>
      <c r="H133" s="105">
        <v>0</v>
      </c>
      <c r="I133" s="105">
        <v>1</v>
      </c>
      <c r="J133" s="105">
        <v>0</v>
      </c>
      <c r="K133" s="105">
        <v>0</v>
      </c>
      <c r="L133" s="105">
        <v>0</v>
      </c>
    </row>
    <row r="134" spans="1:22" s="95" customFormat="1" ht="17.25" customHeight="1">
      <c r="A134" s="109" t="s">
        <v>143</v>
      </c>
      <c r="B134" s="105">
        <f t="shared" si="48"/>
        <v>148</v>
      </c>
      <c r="C134" s="105">
        <v>0</v>
      </c>
      <c r="D134" s="105">
        <v>0</v>
      </c>
      <c r="E134" s="105">
        <v>0</v>
      </c>
      <c r="F134" s="105">
        <v>148</v>
      </c>
      <c r="G134" s="105">
        <v>0</v>
      </c>
      <c r="H134" s="105">
        <v>0</v>
      </c>
      <c r="I134" s="105">
        <v>0</v>
      </c>
      <c r="J134" s="105">
        <v>0</v>
      </c>
      <c r="K134" s="105">
        <v>0</v>
      </c>
      <c r="L134" s="105">
        <v>0</v>
      </c>
    </row>
    <row r="135" spans="1:22" s="95" customFormat="1" ht="17.25" customHeight="1">
      <c r="A135" s="109" t="s">
        <v>144</v>
      </c>
      <c r="B135" s="105">
        <f t="shared" si="48"/>
        <v>10</v>
      </c>
      <c r="C135" s="105">
        <v>0</v>
      </c>
      <c r="D135" s="105">
        <v>10</v>
      </c>
      <c r="E135" s="105">
        <v>0</v>
      </c>
      <c r="F135" s="105">
        <v>0</v>
      </c>
      <c r="G135" s="105">
        <v>0</v>
      </c>
      <c r="H135" s="105">
        <v>0</v>
      </c>
      <c r="I135" s="105">
        <v>0</v>
      </c>
      <c r="J135" s="105">
        <v>0</v>
      </c>
      <c r="K135" s="105">
        <v>0</v>
      </c>
      <c r="L135" s="105">
        <v>0</v>
      </c>
    </row>
    <row r="136" spans="1:22" s="95" customFormat="1" ht="17.25" customHeight="1">
      <c r="A136" s="109" t="s">
        <v>145</v>
      </c>
      <c r="B136" s="105">
        <f t="shared" si="48"/>
        <v>146</v>
      </c>
      <c r="C136" s="105">
        <v>0</v>
      </c>
      <c r="D136" s="105"/>
      <c r="E136" s="105">
        <v>0</v>
      </c>
      <c r="F136" s="105">
        <v>146</v>
      </c>
      <c r="G136" s="105"/>
      <c r="H136" s="105">
        <v>0</v>
      </c>
      <c r="I136" s="105">
        <v>0</v>
      </c>
      <c r="J136" s="105">
        <v>0</v>
      </c>
      <c r="K136" s="105">
        <v>0</v>
      </c>
      <c r="L136" s="105">
        <v>0</v>
      </c>
    </row>
    <row r="137" spans="1:22" s="95" customFormat="1" ht="17.25" customHeight="1">
      <c r="A137" s="109" t="s">
        <v>146</v>
      </c>
      <c r="B137" s="105">
        <f t="shared" si="48"/>
        <v>202</v>
      </c>
      <c r="C137" s="105">
        <v>0</v>
      </c>
      <c r="D137" s="105">
        <v>0</v>
      </c>
      <c r="E137" s="105">
        <v>0</v>
      </c>
      <c r="F137" s="105">
        <v>202</v>
      </c>
      <c r="G137" s="105">
        <v>0</v>
      </c>
      <c r="H137" s="105">
        <v>0</v>
      </c>
      <c r="I137" s="105">
        <v>0</v>
      </c>
      <c r="J137" s="105">
        <v>0</v>
      </c>
      <c r="K137" s="105">
        <v>0</v>
      </c>
      <c r="L137" s="105">
        <v>0</v>
      </c>
    </row>
    <row r="138" spans="1:22" s="98" customFormat="1" ht="17.25" customHeight="1">
      <c r="A138" s="103" t="s">
        <v>597</v>
      </c>
      <c r="B138" s="168">
        <f t="shared" ref="B138:L138" si="49">SUM(B139:B140)</f>
        <v>85</v>
      </c>
      <c r="C138" s="168">
        <f t="shared" si="49"/>
        <v>0</v>
      </c>
      <c r="D138" s="168">
        <f t="shared" si="49"/>
        <v>85</v>
      </c>
      <c r="E138" s="168">
        <f t="shared" si="49"/>
        <v>0</v>
      </c>
      <c r="F138" s="168">
        <f t="shared" si="49"/>
        <v>0</v>
      </c>
      <c r="G138" s="168">
        <f t="shared" si="49"/>
        <v>0</v>
      </c>
      <c r="H138" s="168">
        <f t="shared" si="49"/>
        <v>0</v>
      </c>
      <c r="I138" s="168">
        <f t="shared" si="49"/>
        <v>0</v>
      </c>
      <c r="J138" s="168">
        <f t="shared" si="49"/>
        <v>0</v>
      </c>
      <c r="K138" s="168">
        <f t="shared" si="49"/>
        <v>0</v>
      </c>
      <c r="L138" s="168">
        <f t="shared" si="49"/>
        <v>0</v>
      </c>
      <c r="M138" s="95"/>
      <c r="N138" s="95"/>
      <c r="O138" s="95"/>
      <c r="P138" s="95"/>
      <c r="Q138" s="95"/>
      <c r="R138" s="95"/>
      <c r="S138" s="95"/>
      <c r="T138" s="95"/>
      <c r="U138" s="95"/>
      <c r="V138" s="95"/>
    </row>
    <row r="139" spans="1:22" s="95" customFormat="1" ht="17.25" customHeight="1">
      <c r="A139" s="109" t="s">
        <v>147</v>
      </c>
      <c r="B139" s="105">
        <f>SUM(C139:L139)</f>
        <v>15</v>
      </c>
      <c r="C139" s="105">
        <v>0</v>
      </c>
      <c r="D139" s="105">
        <v>15</v>
      </c>
      <c r="E139" s="105">
        <v>0</v>
      </c>
      <c r="F139" s="105">
        <v>0</v>
      </c>
      <c r="G139" s="105">
        <v>0</v>
      </c>
      <c r="H139" s="105">
        <v>0</v>
      </c>
      <c r="I139" s="105">
        <v>0</v>
      </c>
      <c r="J139" s="105">
        <v>0</v>
      </c>
      <c r="K139" s="105">
        <v>0</v>
      </c>
      <c r="L139" s="105">
        <v>0</v>
      </c>
    </row>
    <row r="140" spans="1:22" s="95" customFormat="1" ht="17.25" customHeight="1">
      <c r="A140" s="109" t="s">
        <v>148</v>
      </c>
      <c r="B140" s="105">
        <f>SUM(C140:L140)</f>
        <v>70</v>
      </c>
      <c r="C140" s="105">
        <v>0</v>
      </c>
      <c r="D140" s="105">
        <v>70</v>
      </c>
      <c r="E140" s="105">
        <v>0</v>
      </c>
      <c r="F140" s="105">
        <v>0</v>
      </c>
      <c r="G140" s="105">
        <v>0</v>
      </c>
      <c r="H140" s="105">
        <v>0</v>
      </c>
      <c r="I140" s="105">
        <v>0</v>
      </c>
      <c r="J140" s="105">
        <v>0</v>
      </c>
      <c r="K140" s="105">
        <v>0</v>
      </c>
      <c r="L140" s="105">
        <v>0</v>
      </c>
    </row>
    <row r="141" spans="1:22" s="98" customFormat="1" ht="17.25" customHeight="1">
      <c r="A141" s="103" t="s">
        <v>598</v>
      </c>
      <c r="B141" s="168">
        <f t="shared" ref="B141:L141" si="50">SUM(B142)</f>
        <v>117</v>
      </c>
      <c r="C141" s="168">
        <f t="shared" si="50"/>
        <v>60</v>
      </c>
      <c r="D141" s="168">
        <f t="shared" si="50"/>
        <v>57</v>
      </c>
      <c r="E141" s="168">
        <f t="shared" si="50"/>
        <v>0</v>
      </c>
      <c r="F141" s="168">
        <f t="shared" si="50"/>
        <v>0</v>
      </c>
      <c r="G141" s="168">
        <f t="shared" si="50"/>
        <v>0</v>
      </c>
      <c r="H141" s="168">
        <f t="shared" si="50"/>
        <v>0</v>
      </c>
      <c r="I141" s="168">
        <f t="shared" si="50"/>
        <v>0</v>
      </c>
      <c r="J141" s="168">
        <f t="shared" si="50"/>
        <v>0</v>
      </c>
      <c r="K141" s="168">
        <f t="shared" si="50"/>
        <v>0</v>
      </c>
      <c r="L141" s="168">
        <f t="shared" si="50"/>
        <v>0</v>
      </c>
      <c r="M141" s="95"/>
      <c r="N141" s="95"/>
      <c r="O141" s="95"/>
      <c r="P141" s="95"/>
      <c r="Q141" s="95"/>
      <c r="R141" s="95"/>
      <c r="S141" s="95"/>
      <c r="T141" s="95"/>
      <c r="U141" s="95"/>
      <c r="V141" s="95"/>
    </row>
    <row r="142" spans="1:22" s="95" customFormat="1" ht="17.25" customHeight="1">
      <c r="A142" s="104" t="s">
        <v>149</v>
      </c>
      <c r="B142" s="105">
        <f>SUM(C142:L142)</f>
        <v>117</v>
      </c>
      <c r="C142" s="105">
        <v>60</v>
      </c>
      <c r="D142" s="105">
        <v>57</v>
      </c>
      <c r="E142" s="105">
        <v>0</v>
      </c>
      <c r="F142" s="105">
        <v>0</v>
      </c>
      <c r="G142" s="105">
        <v>0</v>
      </c>
      <c r="H142" s="105">
        <v>0</v>
      </c>
      <c r="I142" s="105"/>
      <c r="J142" s="105"/>
      <c r="K142" s="105"/>
      <c r="L142" s="105"/>
    </row>
    <row r="143" spans="1:22" s="98" customFormat="1" ht="17.25" customHeight="1">
      <c r="A143" s="103" t="s">
        <v>599</v>
      </c>
      <c r="B143" s="168">
        <f t="shared" ref="B143:L143" si="51">SUM(B144)</f>
        <v>218</v>
      </c>
      <c r="C143" s="168">
        <f t="shared" si="51"/>
        <v>151</v>
      </c>
      <c r="D143" s="168">
        <f t="shared" si="51"/>
        <v>53</v>
      </c>
      <c r="E143" s="168">
        <f t="shared" si="51"/>
        <v>2</v>
      </c>
      <c r="F143" s="168">
        <f t="shared" si="51"/>
        <v>12</v>
      </c>
      <c r="G143" s="168">
        <f t="shared" si="51"/>
        <v>0</v>
      </c>
      <c r="H143" s="168">
        <f t="shared" si="51"/>
        <v>0</v>
      </c>
      <c r="I143" s="168">
        <f t="shared" si="51"/>
        <v>0</v>
      </c>
      <c r="J143" s="168">
        <f t="shared" si="51"/>
        <v>0</v>
      </c>
      <c r="K143" s="168">
        <f t="shared" si="51"/>
        <v>0</v>
      </c>
      <c r="L143" s="168">
        <f t="shared" si="51"/>
        <v>0</v>
      </c>
      <c r="M143" s="95"/>
      <c r="N143" s="95"/>
      <c r="O143" s="95"/>
      <c r="P143" s="95"/>
      <c r="Q143" s="95"/>
      <c r="R143" s="95"/>
      <c r="S143" s="95"/>
      <c r="T143" s="95"/>
      <c r="U143" s="95"/>
      <c r="V143" s="95"/>
    </row>
    <row r="144" spans="1:22" s="95" customFormat="1" ht="17.25" customHeight="1">
      <c r="A144" s="104" t="s">
        <v>150</v>
      </c>
      <c r="B144" s="105">
        <f>SUM(C144:L144)</f>
        <v>218</v>
      </c>
      <c r="C144" s="105">
        <v>151</v>
      </c>
      <c r="D144" s="105">
        <v>53</v>
      </c>
      <c r="E144" s="105">
        <v>2</v>
      </c>
      <c r="F144" s="105">
        <v>12</v>
      </c>
      <c r="G144" s="105">
        <v>0</v>
      </c>
      <c r="H144" s="105">
        <v>0</v>
      </c>
      <c r="I144" s="105">
        <v>0</v>
      </c>
      <c r="J144" s="105">
        <v>0</v>
      </c>
      <c r="K144" s="105">
        <v>0</v>
      </c>
      <c r="L144" s="105"/>
    </row>
    <row r="145" spans="1:22" s="97" customFormat="1" ht="17.25" customHeight="1">
      <c r="A145" s="102" t="s">
        <v>151</v>
      </c>
      <c r="B145" s="168">
        <f t="shared" ref="B145:L145" si="52">SUM(B146,B153,B158,B166,B168,B173,B176,B180,B185,B188,B190,B192,B194,B196)</f>
        <v>33238</v>
      </c>
      <c r="C145" s="168">
        <f t="shared" si="52"/>
        <v>2244</v>
      </c>
      <c r="D145" s="168">
        <f t="shared" si="52"/>
        <v>738</v>
      </c>
      <c r="E145" s="168">
        <f t="shared" si="52"/>
        <v>8</v>
      </c>
      <c r="F145" s="168">
        <f t="shared" si="52"/>
        <v>8465</v>
      </c>
      <c r="G145" s="168">
        <f t="shared" si="52"/>
        <v>69</v>
      </c>
      <c r="H145" s="168">
        <f t="shared" si="52"/>
        <v>32</v>
      </c>
      <c r="I145" s="168">
        <f t="shared" si="52"/>
        <v>8854</v>
      </c>
      <c r="J145" s="168">
        <f t="shared" si="52"/>
        <v>12828</v>
      </c>
      <c r="K145" s="168">
        <f t="shared" si="52"/>
        <v>0</v>
      </c>
      <c r="L145" s="168">
        <f t="shared" si="52"/>
        <v>0</v>
      </c>
      <c r="M145" s="95"/>
      <c r="N145" s="95"/>
      <c r="O145" s="95"/>
      <c r="P145" s="95"/>
      <c r="Q145" s="95"/>
      <c r="R145" s="95"/>
      <c r="S145" s="95"/>
      <c r="T145" s="95"/>
      <c r="U145" s="95"/>
      <c r="V145" s="95"/>
    </row>
    <row r="146" spans="1:22" s="98" customFormat="1" ht="17.25" customHeight="1">
      <c r="A146" s="103" t="s">
        <v>152</v>
      </c>
      <c r="B146" s="168">
        <f t="shared" ref="B146" si="53">SUM(B147:B152)</f>
        <v>1118</v>
      </c>
      <c r="C146" s="168">
        <f t="shared" ref="C146:L146" si="54">SUM(C147:C152)</f>
        <v>386</v>
      </c>
      <c r="D146" s="168">
        <f t="shared" si="54"/>
        <v>52</v>
      </c>
      <c r="E146" s="168">
        <f t="shared" si="54"/>
        <v>0</v>
      </c>
      <c r="F146" s="168">
        <f t="shared" si="54"/>
        <v>594</v>
      </c>
      <c r="G146" s="168">
        <f t="shared" si="54"/>
        <v>53</v>
      </c>
      <c r="H146" s="168">
        <f t="shared" si="54"/>
        <v>32</v>
      </c>
      <c r="I146" s="168">
        <f t="shared" si="54"/>
        <v>1</v>
      </c>
      <c r="J146" s="168">
        <f t="shared" si="54"/>
        <v>0</v>
      </c>
      <c r="K146" s="168">
        <f t="shared" si="54"/>
        <v>0</v>
      </c>
      <c r="L146" s="168">
        <f t="shared" si="54"/>
        <v>0</v>
      </c>
      <c r="M146" s="95"/>
      <c r="N146" s="95"/>
      <c r="O146" s="95"/>
      <c r="P146" s="95"/>
      <c r="Q146" s="95"/>
      <c r="R146" s="95"/>
      <c r="S146" s="95"/>
      <c r="T146" s="95"/>
      <c r="U146" s="95"/>
      <c r="V146" s="95"/>
    </row>
    <row r="147" spans="1:22" s="95" customFormat="1" ht="17.25" customHeight="1">
      <c r="A147" s="104" t="s">
        <v>82</v>
      </c>
      <c r="B147" s="105">
        <f t="shared" ref="B147:B152" si="55">SUM(C147:L147)</f>
        <v>307</v>
      </c>
      <c r="C147" s="105">
        <v>278</v>
      </c>
      <c r="D147" s="105">
        <v>28</v>
      </c>
      <c r="E147" s="105">
        <v>0</v>
      </c>
      <c r="F147" s="105">
        <v>0</v>
      </c>
      <c r="G147" s="105">
        <v>0</v>
      </c>
      <c r="H147" s="105">
        <v>0</v>
      </c>
      <c r="I147" s="105">
        <v>1</v>
      </c>
      <c r="J147" s="105">
        <v>0</v>
      </c>
      <c r="K147" s="105">
        <v>0</v>
      </c>
      <c r="L147" s="105">
        <v>0</v>
      </c>
    </row>
    <row r="148" spans="1:22" s="95" customFormat="1" ht="17.25" customHeight="1">
      <c r="A148" s="104" t="s">
        <v>83</v>
      </c>
      <c r="B148" s="105">
        <f t="shared" si="55"/>
        <v>23</v>
      </c>
      <c r="C148" s="105">
        <v>0</v>
      </c>
      <c r="D148" s="105">
        <v>11</v>
      </c>
      <c r="E148" s="105">
        <v>0</v>
      </c>
      <c r="F148" s="105">
        <v>0</v>
      </c>
      <c r="G148" s="105">
        <v>0</v>
      </c>
      <c r="H148" s="105">
        <v>12</v>
      </c>
      <c r="I148" s="105">
        <v>0</v>
      </c>
      <c r="J148" s="105">
        <v>0</v>
      </c>
      <c r="K148" s="105">
        <v>0</v>
      </c>
      <c r="L148" s="105">
        <v>0</v>
      </c>
    </row>
    <row r="149" spans="1:22" s="95" customFormat="1" ht="17.25" customHeight="1">
      <c r="A149" s="104" t="s">
        <v>153</v>
      </c>
      <c r="B149" s="105">
        <f t="shared" si="55"/>
        <v>121</v>
      </c>
      <c r="C149" s="105">
        <v>108</v>
      </c>
      <c r="D149" s="105">
        <v>13</v>
      </c>
      <c r="E149" s="105">
        <v>0</v>
      </c>
      <c r="F149" s="105">
        <v>0</v>
      </c>
      <c r="G149" s="105">
        <v>0</v>
      </c>
      <c r="H149" s="105">
        <v>0</v>
      </c>
      <c r="I149" s="105">
        <v>0</v>
      </c>
      <c r="J149" s="105">
        <v>0</v>
      </c>
      <c r="K149" s="105">
        <v>0</v>
      </c>
      <c r="L149" s="105">
        <v>0</v>
      </c>
    </row>
    <row r="150" spans="1:22" s="95" customFormat="1" ht="17.25" customHeight="1">
      <c r="A150" s="104" t="s">
        <v>154</v>
      </c>
      <c r="B150" s="105">
        <f t="shared" si="55"/>
        <v>327</v>
      </c>
      <c r="C150" s="105"/>
      <c r="D150" s="105"/>
      <c r="E150" s="105">
        <v>0</v>
      </c>
      <c r="F150" s="105">
        <v>307</v>
      </c>
      <c r="G150" s="105">
        <v>0</v>
      </c>
      <c r="H150" s="105">
        <v>20</v>
      </c>
      <c r="I150" s="105">
        <v>0</v>
      </c>
      <c r="J150" s="105">
        <v>0</v>
      </c>
      <c r="K150" s="105">
        <v>0</v>
      </c>
      <c r="L150" s="105">
        <v>0</v>
      </c>
    </row>
    <row r="151" spans="1:22" s="95" customFormat="1" ht="17.25" customHeight="1">
      <c r="A151" s="104" t="s">
        <v>155</v>
      </c>
      <c r="B151" s="105">
        <f t="shared" si="55"/>
        <v>309</v>
      </c>
      <c r="C151" s="105">
        <v>0</v>
      </c>
      <c r="D151" s="105"/>
      <c r="E151" s="105">
        <v>0</v>
      </c>
      <c r="F151" s="105">
        <v>256</v>
      </c>
      <c r="G151" s="105">
        <v>53</v>
      </c>
      <c r="H151" s="105">
        <v>0</v>
      </c>
      <c r="I151" s="105">
        <v>0</v>
      </c>
      <c r="J151" s="105">
        <v>0</v>
      </c>
      <c r="K151" s="105">
        <v>0</v>
      </c>
      <c r="L151" s="105">
        <v>0</v>
      </c>
    </row>
    <row r="152" spans="1:22" s="95" customFormat="1" ht="17.25" customHeight="1">
      <c r="A152" s="104" t="s">
        <v>156</v>
      </c>
      <c r="B152" s="105">
        <f t="shared" si="55"/>
        <v>31</v>
      </c>
      <c r="C152" s="105"/>
      <c r="D152" s="105"/>
      <c r="E152" s="105">
        <v>0</v>
      </c>
      <c r="F152" s="105">
        <v>31</v>
      </c>
      <c r="G152" s="105">
        <v>0</v>
      </c>
      <c r="H152" s="105">
        <v>0</v>
      </c>
      <c r="I152" s="105">
        <v>0</v>
      </c>
      <c r="J152" s="105">
        <v>0</v>
      </c>
      <c r="K152" s="105">
        <v>0</v>
      </c>
      <c r="L152" s="105">
        <v>0</v>
      </c>
    </row>
    <row r="153" spans="1:22" s="98" customFormat="1" ht="17.25" customHeight="1">
      <c r="A153" s="103" t="s">
        <v>157</v>
      </c>
      <c r="B153" s="168">
        <f t="shared" ref="B153:L153" si="56">SUM(B154:B157)</f>
        <v>2593</v>
      </c>
      <c r="C153" s="168">
        <f t="shared" si="56"/>
        <v>261</v>
      </c>
      <c r="D153" s="168">
        <f t="shared" si="56"/>
        <v>129</v>
      </c>
      <c r="E153" s="168">
        <f t="shared" si="56"/>
        <v>3</v>
      </c>
      <c r="F153" s="168">
        <f t="shared" si="56"/>
        <v>2195</v>
      </c>
      <c r="G153" s="168">
        <f t="shared" si="56"/>
        <v>0</v>
      </c>
      <c r="H153" s="168">
        <f t="shared" si="56"/>
        <v>0</v>
      </c>
      <c r="I153" s="168">
        <f t="shared" si="56"/>
        <v>5</v>
      </c>
      <c r="J153" s="168">
        <f t="shared" si="56"/>
        <v>0</v>
      </c>
      <c r="K153" s="168">
        <f t="shared" si="56"/>
        <v>0</v>
      </c>
      <c r="L153" s="168">
        <f t="shared" si="56"/>
        <v>0</v>
      </c>
      <c r="M153" s="95"/>
      <c r="N153" s="95"/>
      <c r="O153" s="95"/>
      <c r="P153" s="95"/>
      <c r="Q153" s="95"/>
      <c r="R153" s="95"/>
      <c r="S153" s="95"/>
      <c r="T153" s="95"/>
      <c r="U153" s="95"/>
      <c r="V153" s="95"/>
    </row>
    <row r="154" spans="1:22" s="95" customFormat="1" ht="17.25" customHeight="1">
      <c r="A154" s="104" t="s">
        <v>82</v>
      </c>
      <c r="B154" s="105">
        <f>SUM(C154:L154)</f>
        <v>315</v>
      </c>
      <c r="C154" s="105">
        <v>261</v>
      </c>
      <c r="D154" s="105">
        <v>46</v>
      </c>
      <c r="E154" s="105">
        <v>3</v>
      </c>
      <c r="F154" s="105">
        <v>0</v>
      </c>
      <c r="G154" s="105">
        <v>0</v>
      </c>
      <c r="H154" s="105">
        <v>0</v>
      </c>
      <c r="I154" s="105">
        <v>5</v>
      </c>
      <c r="J154" s="105">
        <v>0</v>
      </c>
      <c r="K154" s="105">
        <v>0</v>
      </c>
      <c r="L154" s="105">
        <v>0</v>
      </c>
    </row>
    <row r="155" spans="1:22" s="95" customFormat="1" ht="17.25" customHeight="1">
      <c r="A155" s="104" t="s">
        <v>83</v>
      </c>
      <c r="B155" s="105">
        <f>SUM(C155:L155)</f>
        <v>163</v>
      </c>
      <c r="C155" s="105">
        <v>0</v>
      </c>
      <c r="D155" s="105">
        <v>83</v>
      </c>
      <c r="E155" s="105">
        <v>0</v>
      </c>
      <c r="F155" s="105">
        <v>80</v>
      </c>
      <c r="G155" s="105">
        <v>0</v>
      </c>
      <c r="H155" s="105">
        <v>0</v>
      </c>
      <c r="I155" s="105">
        <v>0</v>
      </c>
      <c r="J155" s="105">
        <v>0</v>
      </c>
      <c r="K155" s="105">
        <v>0</v>
      </c>
      <c r="L155" s="105">
        <v>0</v>
      </c>
    </row>
    <row r="156" spans="1:22" s="95" customFormat="1" ht="17.25" customHeight="1">
      <c r="A156" s="104" t="s">
        <v>158</v>
      </c>
      <c r="B156" s="105">
        <f>SUM(C156:L156)</f>
        <v>114</v>
      </c>
      <c r="C156" s="105">
        <v>0</v>
      </c>
      <c r="D156" s="105">
        <v>0</v>
      </c>
      <c r="E156" s="105">
        <v>0</v>
      </c>
      <c r="F156" s="105">
        <v>114</v>
      </c>
      <c r="G156" s="105">
        <v>0</v>
      </c>
      <c r="H156" s="105">
        <v>0</v>
      </c>
      <c r="I156" s="105">
        <v>0</v>
      </c>
      <c r="J156" s="105">
        <v>0</v>
      </c>
      <c r="K156" s="105">
        <v>0</v>
      </c>
      <c r="L156" s="105">
        <v>0</v>
      </c>
    </row>
    <row r="157" spans="1:22" s="95" customFormat="1" ht="17.25" customHeight="1">
      <c r="A157" s="104" t="s">
        <v>159</v>
      </c>
      <c r="B157" s="105">
        <f>SUM(C157:L157)</f>
        <v>2001</v>
      </c>
      <c r="C157" s="105">
        <v>0</v>
      </c>
      <c r="D157" s="105">
        <v>0</v>
      </c>
      <c r="E157" s="105">
        <v>0</v>
      </c>
      <c r="F157" s="105">
        <v>2001</v>
      </c>
      <c r="G157" s="105">
        <v>0</v>
      </c>
      <c r="H157" s="105">
        <v>0</v>
      </c>
      <c r="I157" s="105">
        <v>0</v>
      </c>
      <c r="J157" s="105">
        <v>0</v>
      </c>
      <c r="K157" s="105">
        <v>0</v>
      </c>
      <c r="L157" s="105">
        <v>0</v>
      </c>
    </row>
    <row r="158" spans="1:22" s="98" customFormat="1" ht="17.25" customHeight="1">
      <c r="A158" s="103" t="s">
        <v>160</v>
      </c>
      <c r="B158" s="168">
        <f t="shared" ref="B158:L158" si="57">SUM(B159:B165)</f>
        <v>20330</v>
      </c>
      <c r="C158" s="168">
        <f t="shared" si="57"/>
        <v>1253</v>
      </c>
      <c r="D158" s="168">
        <f t="shared" si="57"/>
        <v>177</v>
      </c>
      <c r="E158" s="168">
        <f t="shared" si="57"/>
        <v>2</v>
      </c>
      <c r="F158" s="168">
        <f t="shared" si="57"/>
        <v>4427</v>
      </c>
      <c r="G158" s="168">
        <f t="shared" si="57"/>
        <v>0</v>
      </c>
      <c r="H158" s="168">
        <f t="shared" si="57"/>
        <v>0</v>
      </c>
      <c r="I158" s="168">
        <f t="shared" si="57"/>
        <v>5171</v>
      </c>
      <c r="J158" s="168">
        <f t="shared" si="57"/>
        <v>9300</v>
      </c>
      <c r="K158" s="168">
        <f t="shared" si="57"/>
        <v>0</v>
      </c>
      <c r="L158" s="168">
        <f t="shared" si="57"/>
        <v>0</v>
      </c>
      <c r="M158" s="95"/>
      <c r="N158" s="95"/>
      <c r="O158" s="95"/>
      <c r="P158" s="95"/>
      <c r="Q158" s="95"/>
      <c r="R158" s="95"/>
      <c r="S158" s="95"/>
      <c r="T158" s="95"/>
      <c r="U158" s="95"/>
      <c r="V158" s="95"/>
    </row>
    <row r="159" spans="1:22" s="95" customFormat="1" ht="17.25" customHeight="1">
      <c r="A159" s="104" t="s">
        <v>161</v>
      </c>
      <c r="B159" s="105">
        <f t="shared" ref="B159:B165" si="58">SUM(C159:L159)</f>
        <v>1000</v>
      </c>
      <c r="C159" s="105"/>
      <c r="D159" s="105"/>
      <c r="E159" s="105">
        <v>0</v>
      </c>
      <c r="F159" s="105">
        <v>0</v>
      </c>
      <c r="G159" s="105">
        <v>0</v>
      </c>
      <c r="H159" s="105">
        <v>0</v>
      </c>
      <c r="I159" s="105">
        <v>1000</v>
      </c>
      <c r="J159" s="105">
        <v>0</v>
      </c>
      <c r="K159" s="105">
        <v>0</v>
      </c>
      <c r="L159" s="105">
        <v>0</v>
      </c>
    </row>
    <row r="160" spans="1:22" s="95" customFormat="1" ht="17.25" customHeight="1">
      <c r="A160" s="104" t="s">
        <v>162</v>
      </c>
      <c r="B160" s="105">
        <f t="shared" si="58"/>
        <v>2300</v>
      </c>
      <c r="C160" s="105">
        <v>0</v>
      </c>
      <c r="D160" s="105">
        <v>0</v>
      </c>
      <c r="E160" s="105">
        <v>0</v>
      </c>
      <c r="F160" s="105"/>
      <c r="G160" s="105">
        <v>0</v>
      </c>
      <c r="H160" s="105">
        <v>0</v>
      </c>
      <c r="I160" s="105">
        <v>2300</v>
      </c>
      <c r="J160" s="105">
        <v>0</v>
      </c>
      <c r="K160" s="105">
        <v>0</v>
      </c>
      <c r="L160" s="105">
        <v>0</v>
      </c>
    </row>
    <row r="161" spans="1:22" s="95" customFormat="1" ht="17.25" customHeight="1">
      <c r="A161" s="104" t="s">
        <v>163</v>
      </c>
      <c r="B161" s="105">
        <f t="shared" si="58"/>
        <v>414</v>
      </c>
      <c r="C161" s="105">
        <v>166</v>
      </c>
      <c r="D161" s="105">
        <v>177</v>
      </c>
      <c r="E161" s="105">
        <v>2</v>
      </c>
      <c r="F161" s="105">
        <v>0</v>
      </c>
      <c r="G161" s="105">
        <v>0</v>
      </c>
      <c r="H161" s="105">
        <v>0</v>
      </c>
      <c r="I161" s="105">
        <v>69</v>
      </c>
      <c r="J161" s="105">
        <v>0</v>
      </c>
      <c r="K161" s="105">
        <v>0</v>
      </c>
      <c r="L161" s="105">
        <v>0</v>
      </c>
    </row>
    <row r="162" spans="1:22" s="95" customFormat="1" ht="17.25" customHeight="1">
      <c r="A162" s="104" t="s">
        <v>164</v>
      </c>
      <c r="B162" s="105">
        <f t="shared" si="58"/>
        <v>5314</v>
      </c>
      <c r="C162" s="105">
        <v>1037</v>
      </c>
      <c r="D162" s="105">
        <v>0</v>
      </c>
      <c r="E162" s="105">
        <v>0</v>
      </c>
      <c r="F162" s="105">
        <v>4277</v>
      </c>
      <c r="G162" s="105">
        <v>0</v>
      </c>
      <c r="H162" s="105">
        <v>0</v>
      </c>
      <c r="I162" s="105">
        <v>0</v>
      </c>
      <c r="J162" s="105">
        <v>0</v>
      </c>
      <c r="K162" s="105">
        <v>0</v>
      </c>
      <c r="L162" s="105">
        <v>0</v>
      </c>
    </row>
    <row r="163" spans="1:22" s="95" customFormat="1" ht="17.25" customHeight="1">
      <c r="A163" s="104" t="s">
        <v>165</v>
      </c>
      <c r="B163" s="105">
        <f t="shared" si="58"/>
        <v>200</v>
      </c>
      <c r="C163" s="105">
        <v>50</v>
      </c>
      <c r="D163" s="105">
        <v>0</v>
      </c>
      <c r="E163" s="105">
        <v>0</v>
      </c>
      <c r="F163" s="105">
        <v>150</v>
      </c>
      <c r="G163" s="105">
        <v>0</v>
      </c>
      <c r="H163" s="105">
        <v>0</v>
      </c>
      <c r="I163" s="105">
        <v>0</v>
      </c>
      <c r="J163" s="105">
        <v>0</v>
      </c>
      <c r="K163" s="105">
        <v>0</v>
      </c>
      <c r="L163" s="105">
        <v>0</v>
      </c>
    </row>
    <row r="164" spans="1:22" s="95" customFormat="1" ht="17.25" customHeight="1">
      <c r="A164" s="104" t="s">
        <v>166</v>
      </c>
      <c r="B164" s="105">
        <f t="shared" si="58"/>
        <v>9300</v>
      </c>
      <c r="C164" s="105"/>
      <c r="D164" s="105"/>
      <c r="E164" s="105"/>
      <c r="F164" s="105"/>
      <c r="G164" s="105">
        <v>0</v>
      </c>
      <c r="H164" s="105">
        <v>0</v>
      </c>
      <c r="I164" s="105">
        <v>0</v>
      </c>
      <c r="J164" s="105">
        <v>9300</v>
      </c>
      <c r="K164" s="105">
        <v>0</v>
      </c>
      <c r="L164" s="105">
        <v>0</v>
      </c>
    </row>
    <row r="165" spans="1:22" s="95" customFormat="1" ht="17.25" customHeight="1">
      <c r="A165" s="104" t="s">
        <v>167</v>
      </c>
      <c r="B165" s="105">
        <f t="shared" si="58"/>
        <v>1802</v>
      </c>
      <c r="C165" s="105">
        <v>0</v>
      </c>
      <c r="D165" s="105">
        <v>0</v>
      </c>
      <c r="E165" s="105">
        <v>0</v>
      </c>
      <c r="F165" s="105">
        <v>0</v>
      </c>
      <c r="G165" s="105">
        <v>0</v>
      </c>
      <c r="H165" s="105">
        <v>0</v>
      </c>
      <c r="I165" s="105">
        <v>1802</v>
      </c>
      <c r="J165" s="105">
        <v>0</v>
      </c>
      <c r="K165" s="105">
        <v>0</v>
      </c>
      <c r="L165" s="105">
        <v>0</v>
      </c>
    </row>
    <row r="166" spans="1:22" s="95" customFormat="1" ht="17.25" customHeight="1">
      <c r="A166" s="103" t="s">
        <v>168</v>
      </c>
      <c r="B166" s="105">
        <f>SUM(B167:B167)</f>
        <v>260</v>
      </c>
      <c r="C166" s="105">
        <f t="shared" ref="C166:L166" si="59">SUM(C167:C167)</f>
        <v>0</v>
      </c>
      <c r="D166" s="105">
        <f t="shared" si="59"/>
        <v>0</v>
      </c>
      <c r="E166" s="105">
        <f t="shared" si="59"/>
        <v>0</v>
      </c>
      <c r="F166" s="105">
        <f t="shared" si="59"/>
        <v>0</v>
      </c>
      <c r="G166" s="105">
        <f t="shared" si="59"/>
        <v>0</v>
      </c>
      <c r="H166" s="105">
        <f t="shared" si="59"/>
        <v>0</v>
      </c>
      <c r="I166" s="105">
        <f t="shared" si="59"/>
        <v>260</v>
      </c>
      <c r="J166" s="105">
        <f t="shared" si="59"/>
        <v>0</v>
      </c>
      <c r="K166" s="105">
        <f t="shared" si="59"/>
        <v>0</v>
      </c>
      <c r="L166" s="105">
        <f t="shared" si="59"/>
        <v>0</v>
      </c>
    </row>
    <row r="167" spans="1:22" s="95" customFormat="1" ht="17.25" customHeight="1">
      <c r="A167" s="104" t="s">
        <v>169</v>
      </c>
      <c r="B167" s="105">
        <f>SUM(C167:L167)</f>
        <v>260</v>
      </c>
      <c r="C167" s="105"/>
      <c r="D167" s="105"/>
      <c r="E167" s="105"/>
      <c r="F167" s="105"/>
      <c r="G167" s="105"/>
      <c r="H167" s="105"/>
      <c r="I167" s="105">
        <v>260</v>
      </c>
      <c r="J167" s="105"/>
      <c r="K167" s="105"/>
      <c r="L167" s="105"/>
    </row>
    <row r="168" spans="1:22" s="98" customFormat="1" ht="17.25" customHeight="1">
      <c r="A168" s="103" t="s">
        <v>170</v>
      </c>
      <c r="B168" s="168">
        <f t="shared" ref="B168:L168" si="60">SUM(B169:B172)</f>
        <v>950</v>
      </c>
      <c r="C168" s="168">
        <f t="shared" si="60"/>
        <v>0</v>
      </c>
      <c r="D168" s="168">
        <f t="shared" si="60"/>
        <v>0</v>
      </c>
      <c r="E168" s="168">
        <f t="shared" si="60"/>
        <v>0</v>
      </c>
      <c r="F168" s="168">
        <f t="shared" si="60"/>
        <v>0</v>
      </c>
      <c r="G168" s="168">
        <f t="shared" si="60"/>
        <v>0</v>
      </c>
      <c r="H168" s="168">
        <f t="shared" si="60"/>
        <v>0</v>
      </c>
      <c r="I168" s="168">
        <f t="shared" si="60"/>
        <v>950</v>
      </c>
      <c r="J168" s="168">
        <f t="shared" si="60"/>
        <v>0</v>
      </c>
      <c r="K168" s="168">
        <f t="shared" si="60"/>
        <v>0</v>
      </c>
      <c r="L168" s="168">
        <f t="shared" si="60"/>
        <v>0</v>
      </c>
      <c r="M168" s="95"/>
      <c r="N168" s="95"/>
      <c r="O168" s="95"/>
      <c r="P168" s="95"/>
      <c r="Q168" s="95"/>
      <c r="R168" s="95"/>
      <c r="S168" s="95"/>
      <c r="T168" s="95"/>
      <c r="U168" s="95"/>
      <c r="V168" s="95"/>
    </row>
    <row r="169" spans="1:22" s="95" customFormat="1" ht="17.25" customHeight="1">
      <c r="A169" s="104" t="s">
        <v>171</v>
      </c>
      <c r="B169" s="105">
        <f>SUM(C169:L169)</f>
        <v>250</v>
      </c>
      <c r="C169" s="105">
        <v>0</v>
      </c>
      <c r="D169" s="105">
        <v>0</v>
      </c>
      <c r="E169" s="105">
        <v>0</v>
      </c>
      <c r="F169" s="105">
        <v>0</v>
      </c>
      <c r="G169" s="105">
        <v>0</v>
      </c>
      <c r="H169" s="105">
        <v>0</v>
      </c>
      <c r="I169" s="105">
        <v>250</v>
      </c>
      <c r="J169" s="105">
        <v>0</v>
      </c>
      <c r="K169" s="105">
        <v>0</v>
      </c>
      <c r="L169" s="105">
        <v>0</v>
      </c>
    </row>
    <row r="170" spans="1:22" s="95" customFormat="1" ht="17.25" customHeight="1">
      <c r="A170" s="104" t="s">
        <v>172</v>
      </c>
      <c r="B170" s="105">
        <f>SUM(C170:L170)</f>
        <v>190</v>
      </c>
      <c r="C170" s="105">
        <v>0</v>
      </c>
      <c r="D170" s="105">
        <v>0</v>
      </c>
      <c r="E170" s="105">
        <v>0</v>
      </c>
      <c r="F170" s="105">
        <v>0</v>
      </c>
      <c r="G170" s="105">
        <v>0</v>
      </c>
      <c r="H170" s="105">
        <v>0</v>
      </c>
      <c r="I170" s="105">
        <v>190</v>
      </c>
      <c r="J170" s="105">
        <v>0</v>
      </c>
      <c r="K170" s="105">
        <v>0</v>
      </c>
      <c r="L170" s="105">
        <v>0</v>
      </c>
    </row>
    <row r="171" spans="1:22" s="95" customFormat="1" ht="17.25" customHeight="1">
      <c r="A171" s="104" t="s">
        <v>173</v>
      </c>
      <c r="B171" s="105">
        <f>SUM(C171:L171)</f>
        <v>390</v>
      </c>
      <c r="C171" s="105">
        <v>0</v>
      </c>
      <c r="D171" s="105">
        <v>0</v>
      </c>
      <c r="E171" s="105">
        <v>0</v>
      </c>
      <c r="F171" s="105">
        <v>0</v>
      </c>
      <c r="G171" s="105">
        <v>0</v>
      </c>
      <c r="H171" s="105">
        <v>0</v>
      </c>
      <c r="I171" s="105">
        <v>390</v>
      </c>
      <c r="J171" s="105">
        <v>0</v>
      </c>
      <c r="K171" s="105">
        <v>0</v>
      </c>
      <c r="L171" s="105">
        <v>0</v>
      </c>
    </row>
    <row r="172" spans="1:22" s="95" customFormat="1" ht="17.25" customHeight="1">
      <c r="A172" s="104" t="s">
        <v>174</v>
      </c>
      <c r="B172" s="105">
        <f>SUM(C172:L172)</f>
        <v>120</v>
      </c>
      <c r="C172" s="105">
        <v>0</v>
      </c>
      <c r="D172" s="105">
        <v>0</v>
      </c>
      <c r="E172" s="105">
        <v>0</v>
      </c>
      <c r="F172" s="105">
        <v>0</v>
      </c>
      <c r="G172" s="105">
        <v>0</v>
      </c>
      <c r="H172" s="105">
        <v>0</v>
      </c>
      <c r="I172" s="105">
        <v>120</v>
      </c>
      <c r="J172" s="105">
        <v>0</v>
      </c>
      <c r="K172" s="105">
        <v>0</v>
      </c>
      <c r="L172" s="105">
        <v>0</v>
      </c>
    </row>
    <row r="173" spans="1:22" s="98" customFormat="1" ht="17.25" customHeight="1">
      <c r="A173" s="103" t="s">
        <v>175</v>
      </c>
      <c r="B173" s="168">
        <f t="shared" ref="B173:L173" si="61">SUM(B174:B175)</f>
        <v>672</v>
      </c>
      <c r="C173" s="168">
        <f t="shared" si="61"/>
        <v>117</v>
      </c>
      <c r="D173" s="168">
        <f t="shared" si="61"/>
        <v>0</v>
      </c>
      <c r="E173" s="168">
        <f t="shared" si="61"/>
        <v>0</v>
      </c>
      <c r="F173" s="168">
        <f t="shared" si="61"/>
        <v>0</v>
      </c>
      <c r="G173" s="168">
        <f t="shared" si="61"/>
        <v>0</v>
      </c>
      <c r="H173" s="168">
        <f t="shared" si="61"/>
        <v>0</v>
      </c>
      <c r="I173" s="168">
        <f t="shared" si="61"/>
        <v>555</v>
      </c>
      <c r="J173" s="168">
        <f t="shared" si="61"/>
        <v>0</v>
      </c>
      <c r="K173" s="168">
        <f t="shared" si="61"/>
        <v>0</v>
      </c>
      <c r="L173" s="168">
        <f t="shared" si="61"/>
        <v>0</v>
      </c>
      <c r="M173" s="95"/>
      <c r="N173" s="95"/>
      <c r="O173" s="95"/>
      <c r="P173" s="95"/>
      <c r="Q173" s="95"/>
      <c r="R173" s="95"/>
      <c r="S173" s="95"/>
      <c r="T173" s="95"/>
      <c r="U173" s="95"/>
      <c r="V173" s="95"/>
    </row>
    <row r="174" spans="1:22" s="95" customFormat="1" ht="17.25" customHeight="1">
      <c r="A174" s="104" t="s">
        <v>176</v>
      </c>
      <c r="B174" s="105">
        <f>SUM(C174:L174)</f>
        <v>500</v>
      </c>
      <c r="C174" s="105">
        <v>0</v>
      </c>
      <c r="D174" s="105">
        <v>0</v>
      </c>
      <c r="E174" s="105">
        <v>0</v>
      </c>
      <c r="F174" s="105">
        <v>0</v>
      </c>
      <c r="G174" s="105">
        <v>0</v>
      </c>
      <c r="H174" s="105">
        <v>0</v>
      </c>
      <c r="I174" s="105">
        <v>500</v>
      </c>
      <c r="J174" s="105">
        <v>0</v>
      </c>
      <c r="K174" s="105">
        <v>0</v>
      </c>
      <c r="L174" s="105">
        <v>0</v>
      </c>
    </row>
    <row r="175" spans="1:22" s="95" customFormat="1" ht="17.25" customHeight="1">
      <c r="A175" s="104" t="s">
        <v>177</v>
      </c>
      <c r="B175" s="105">
        <f>SUM(C175:L175)</f>
        <v>172</v>
      </c>
      <c r="C175" s="105">
        <v>117</v>
      </c>
      <c r="D175" s="105">
        <v>0</v>
      </c>
      <c r="E175" s="105">
        <v>0</v>
      </c>
      <c r="F175" s="105">
        <v>0</v>
      </c>
      <c r="G175" s="105">
        <v>0</v>
      </c>
      <c r="H175" s="105">
        <v>0</v>
      </c>
      <c r="I175" s="105">
        <v>55</v>
      </c>
      <c r="J175" s="105">
        <v>0</v>
      </c>
      <c r="K175" s="105">
        <v>0</v>
      </c>
      <c r="L175" s="105">
        <v>0</v>
      </c>
    </row>
    <row r="176" spans="1:22" s="98" customFormat="1" ht="17.25" customHeight="1">
      <c r="A176" s="103" t="s">
        <v>178</v>
      </c>
      <c r="B176" s="168">
        <f t="shared" ref="B176:L176" si="62">SUM(B177:B179)</f>
        <v>2380</v>
      </c>
      <c r="C176" s="168">
        <f t="shared" si="62"/>
        <v>0</v>
      </c>
      <c r="D176" s="168">
        <f t="shared" si="62"/>
        <v>0</v>
      </c>
      <c r="E176" s="168">
        <f t="shared" si="62"/>
        <v>0</v>
      </c>
      <c r="F176" s="168">
        <f t="shared" si="62"/>
        <v>1236</v>
      </c>
      <c r="G176" s="168">
        <f t="shared" si="62"/>
        <v>16</v>
      </c>
      <c r="H176" s="168">
        <f t="shared" si="62"/>
        <v>0</v>
      </c>
      <c r="I176" s="168">
        <f t="shared" si="62"/>
        <v>1128</v>
      </c>
      <c r="J176" s="168">
        <f t="shared" si="62"/>
        <v>0</v>
      </c>
      <c r="K176" s="168">
        <f t="shared" si="62"/>
        <v>0</v>
      </c>
      <c r="L176" s="168">
        <f t="shared" si="62"/>
        <v>0</v>
      </c>
      <c r="M176" s="95"/>
      <c r="N176" s="95"/>
      <c r="O176" s="95"/>
      <c r="P176" s="95"/>
      <c r="Q176" s="95"/>
      <c r="R176" s="95"/>
      <c r="S176" s="95"/>
      <c r="T176" s="95"/>
      <c r="U176" s="95"/>
      <c r="V176" s="95"/>
    </row>
    <row r="177" spans="1:22" s="95" customFormat="1" ht="17.25" customHeight="1">
      <c r="A177" s="109" t="s">
        <v>179</v>
      </c>
      <c r="B177" s="105">
        <f>SUM(C177:L177)</f>
        <v>1541</v>
      </c>
      <c r="C177" s="105"/>
      <c r="D177" s="105">
        <v>0</v>
      </c>
      <c r="E177" s="105">
        <v>0</v>
      </c>
      <c r="F177" s="105">
        <v>413</v>
      </c>
      <c r="G177" s="105">
        <v>0</v>
      </c>
      <c r="H177" s="105">
        <v>0</v>
      </c>
      <c r="I177" s="105">
        <v>1128</v>
      </c>
      <c r="J177" s="105">
        <v>0</v>
      </c>
      <c r="K177" s="105">
        <v>0</v>
      </c>
      <c r="L177" s="105">
        <v>0</v>
      </c>
    </row>
    <row r="178" spans="1:22" s="95" customFormat="1" ht="17.25" customHeight="1">
      <c r="A178" s="109" t="s">
        <v>180</v>
      </c>
      <c r="B178" s="105">
        <f>SUM(C178:L178)</f>
        <v>55</v>
      </c>
      <c r="C178" s="105">
        <v>0</v>
      </c>
      <c r="D178" s="105">
        <v>0</v>
      </c>
      <c r="E178" s="105">
        <v>0</v>
      </c>
      <c r="F178" s="105">
        <v>55</v>
      </c>
      <c r="G178" s="105">
        <v>0</v>
      </c>
      <c r="H178" s="105">
        <v>0</v>
      </c>
      <c r="I178" s="105">
        <v>0</v>
      </c>
      <c r="J178" s="105">
        <v>0</v>
      </c>
      <c r="K178" s="105">
        <v>0</v>
      </c>
      <c r="L178" s="105">
        <v>0</v>
      </c>
    </row>
    <row r="179" spans="1:22" s="95" customFormat="1" ht="17.25" customHeight="1">
      <c r="A179" s="109" t="s">
        <v>181</v>
      </c>
      <c r="B179" s="105">
        <f>SUM(C179:L179)</f>
        <v>784</v>
      </c>
      <c r="C179" s="105"/>
      <c r="D179" s="105"/>
      <c r="E179" s="105"/>
      <c r="F179" s="105">
        <v>768</v>
      </c>
      <c r="G179" s="105">
        <v>16</v>
      </c>
      <c r="H179" s="105">
        <v>0</v>
      </c>
      <c r="I179" s="105">
        <v>0</v>
      </c>
      <c r="J179" s="105">
        <v>0</v>
      </c>
      <c r="K179" s="105">
        <v>0</v>
      </c>
      <c r="L179" s="105">
        <v>0</v>
      </c>
    </row>
    <row r="180" spans="1:22" s="98" customFormat="1" ht="17.25" customHeight="1">
      <c r="A180" s="103" t="s">
        <v>182</v>
      </c>
      <c r="B180" s="168">
        <f t="shared" ref="B180:L180" si="63">SUM(B181:B184)</f>
        <v>634</v>
      </c>
      <c r="C180" s="168">
        <f t="shared" si="63"/>
        <v>115</v>
      </c>
      <c r="D180" s="168">
        <f t="shared" si="63"/>
        <v>248</v>
      </c>
      <c r="E180" s="168">
        <f t="shared" si="63"/>
        <v>1</v>
      </c>
      <c r="F180" s="168">
        <f t="shared" si="63"/>
        <v>0</v>
      </c>
      <c r="G180" s="168">
        <f t="shared" si="63"/>
        <v>0</v>
      </c>
      <c r="H180" s="168">
        <f t="shared" si="63"/>
        <v>0</v>
      </c>
      <c r="I180" s="168">
        <f t="shared" si="63"/>
        <v>270</v>
      </c>
      <c r="J180" s="168">
        <f t="shared" si="63"/>
        <v>0</v>
      </c>
      <c r="K180" s="168">
        <f t="shared" si="63"/>
        <v>0</v>
      </c>
      <c r="L180" s="168">
        <f t="shared" si="63"/>
        <v>0</v>
      </c>
      <c r="M180" s="95"/>
      <c r="N180" s="95"/>
      <c r="O180" s="95"/>
      <c r="P180" s="95"/>
      <c r="Q180" s="95"/>
      <c r="R180" s="95"/>
      <c r="S180" s="95"/>
      <c r="T180" s="95"/>
      <c r="U180" s="95"/>
      <c r="V180" s="95"/>
    </row>
    <row r="181" spans="1:22" s="95" customFormat="1" ht="17.25" customHeight="1">
      <c r="A181" s="104" t="s">
        <v>82</v>
      </c>
      <c r="B181" s="105">
        <f>SUM(C181:L181)</f>
        <v>127</v>
      </c>
      <c r="C181" s="105">
        <v>115</v>
      </c>
      <c r="D181" s="105">
        <v>11</v>
      </c>
      <c r="E181" s="105">
        <v>1</v>
      </c>
      <c r="F181" s="105">
        <v>0</v>
      </c>
      <c r="G181" s="105">
        <v>0</v>
      </c>
      <c r="H181" s="105">
        <v>0</v>
      </c>
      <c r="I181" s="105">
        <v>0</v>
      </c>
      <c r="J181" s="105">
        <v>0</v>
      </c>
      <c r="K181" s="105">
        <v>0</v>
      </c>
      <c r="L181" s="105">
        <v>0</v>
      </c>
    </row>
    <row r="182" spans="1:22" s="95" customFormat="1" ht="17.25" customHeight="1">
      <c r="A182" s="104" t="s">
        <v>183</v>
      </c>
      <c r="B182" s="105">
        <f>SUM(C182:L182)</f>
        <v>8</v>
      </c>
      <c r="C182" s="105">
        <v>0</v>
      </c>
      <c r="D182" s="105">
        <v>8</v>
      </c>
      <c r="E182" s="105">
        <v>0</v>
      </c>
      <c r="F182" s="105">
        <v>0</v>
      </c>
      <c r="G182" s="105">
        <v>0</v>
      </c>
      <c r="H182" s="105">
        <v>0</v>
      </c>
      <c r="I182" s="105">
        <v>0</v>
      </c>
      <c r="J182" s="105">
        <v>0</v>
      </c>
      <c r="K182" s="105">
        <v>0</v>
      </c>
      <c r="L182" s="105">
        <v>0</v>
      </c>
    </row>
    <row r="183" spans="1:22" s="95" customFormat="1" ht="17.25" customHeight="1">
      <c r="A183" s="104" t="s">
        <v>184</v>
      </c>
      <c r="B183" s="105">
        <f>SUM(C183:L183)</f>
        <v>260</v>
      </c>
      <c r="C183" s="105">
        <v>0</v>
      </c>
      <c r="D183" s="105">
        <v>0</v>
      </c>
      <c r="E183" s="105">
        <v>0</v>
      </c>
      <c r="F183" s="105">
        <v>0</v>
      </c>
      <c r="G183" s="105">
        <v>0</v>
      </c>
      <c r="H183" s="105">
        <v>0</v>
      </c>
      <c r="I183" s="105">
        <v>260</v>
      </c>
      <c r="J183" s="105">
        <v>0</v>
      </c>
      <c r="K183" s="105">
        <v>0</v>
      </c>
      <c r="L183" s="105">
        <v>0</v>
      </c>
    </row>
    <row r="184" spans="1:22" s="95" customFormat="1" ht="17.25" customHeight="1">
      <c r="A184" s="104" t="s">
        <v>605</v>
      </c>
      <c r="B184" s="105">
        <f>SUM(C184:L184)</f>
        <v>239</v>
      </c>
      <c r="C184" s="105">
        <v>0</v>
      </c>
      <c r="D184" s="105">
        <v>229</v>
      </c>
      <c r="E184" s="105">
        <v>0</v>
      </c>
      <c r="F184" s="105">
        <v>0</v>
      </c>
      <c r="G184" s="105">
        <v>0</v>
      </c>
      <c r="H184" s="105">
        <v>0</v>
      </c>
      <c r="I184" s="105">
        <v>10</v>
      </c>
      <c r="J184" s="105">
        <v>0</v>
      </c>
      <c r="K184" s="105">
        <v>0</v>
      </c>
      <c r="L184" s="105">
        <v>0</v>
      </c>
    </row>
    <row r="185" spans="1:22" s="98" customFormat="1" ht="17.25" customHeight="1">
      <c r="A185" s="103" t="s">
        <v>185</v>
      </c>
      <c r="B185" s="168">
        <f t="shared" ref="B185:L185" si="64">SUM(B186:B187)</f>
        <v>98</v>
      </c>
      <c r="C185" s="168">
        <f t="shared" si="64"/>
        <v>77</v>
      </c>
      <c r="D185" s="168">
        <f t="shared" si="64"/>
        <v>17</v>
      </c>
      <c r="E185" s="168">
        <f t="shared" si="64"/>
        <v>2</v>
      </c>
      <c r="F185" s="168">
        <f t="shared" si="64"/>
        <v>0</v>
      </c>
      <c r="G185" s="168">
        <f t="shared" si="64"/>
        <v>0</v>
      </c>
      <c r="H185" s="168">
        <f t="shared" si="64"/>
        <v>0</v>
      </c>
      <c r="I185" s="168">
        <f t="shared" si="64"/>
        <v>2</v>
      </c>
      <c r="J185" s="168">
        <f t="shared" si="64"/>
        <v>0</v>
      </c>
      <c r="K185" s="168">
        <f t="shared" si="64"/>
        <v>0</v>
      </c>
      <c r="L185" s="168">
        <f t="shared" si="64"/>
        <v>0</v>
      </c>
      <c r="M185" s="95"/>
      <c r="N185" s="95"/>
      <c r="O185" s="95"/>
      <c r="P185" s="95"/>
      <c r="Q185" s="95"/>
      <c r="R185" s="95"/>
      <c r="S185" s="95"/>
      <c r="T185" s="95"/>
      <c r="U185" s="95"/>
      <c r="V185" s="95"/>
    </row>
    <row r="186" spans="1:22" s="95" customFormat="1" ht="17.25" customHeight="1">
      <c r="A186" s="104" t="s">
        <v>82</v>
      </c>
      <c r="B186" s="105">
        <f>SUM(C186:L186)</f>
        <v>86</v>
      </c>
      <c r="C186" s="105">
        <v>77</v>
      </c>
      <c r="D186" s="105">
        <v>7</v>
      </c>
      <c r="E186" s="105">
        <v>0</v>
      </c>
      <c r="F186" s="105">
        <v>0</v>
      </c>
      <c r="G186" s="105">
        <v>0</v>
      </c>
      <c r="H186" s="105">
        <v>0</v>
      </c>
      <c r="I186" s="105">
        <v>2</v>
      </c>
      <c r="J186" s="105">
        <v>0</v>
      </c>
      <c r="K186" s="105">
        <v>0</v>
      </c>
      <c r="L186" s="105">
        <v>0</v>
      </c>
    </row>
    <row r="187" spans="1:22" s="95" customFormat="1" ht="17.25" customHeight="1">
      <c r="A187" s="104" t="s">
        <v>83</v>
      </c>
      <c r="B187" s="105">
        <f>SUM(C187:L187)</f>
        <v>12</v>
      </c>
      <c r="C187" s="105">
        <v>0</v>
      </c>
      <c r="D187" s="105">
        <v>10</v>
      </c>
      <c r="E187" s="105">
        <v>2</v>
      </c>
      <c r="F187" s="105">
        <v>0</v>
      </c>
      <c r="G187" s="105">
        <v>0</v>
      </c>
      <c r="H187" s="105">
        <v>0</v>
      </c>
      <c r="I187" s="105">
        <v>0</v>
      </c>
      <c r="J187" s="105">
        <v>0</v>
      </c>
      <c r="K187" s="105">
        <v>0</v>
      </c>
      <c r="L187" s="105">
        <v>0</v>
      </c>
    </row>
    <row r="188" spans="1:22" s="98" customFormat="1" ht="17.25" customHeight="1">
      <c r="A188" s="103" t="s">
        <v>186</v>
      </c>
      <c r="B188" s="168">
        <f t="shared" ref="B188:L188" si="65">SUM(B189)</f>
        <v>200</v>
      </c>
      <c r="C188" s="168">
        <f t="shared" si="65"/>
        <v>0</v>
      </c>
      <c r="D188" s="168">
        <f t="shared" si="65"/>
        <v>0</v>
      </c>
      <c r="E188" s="168">
        <f t="shared" si="65"/>
        <v>0</v>
      </c>
      <c r="F188" s="168">
        <f t="shared" si="65"/>
        <v>0</v>
      </c>
      <c r="G188" s="168">
        <f t="shared" si="65"/>
        <v>0</v>
      </c>
      <c r="H188" s="168">
        <f t="shared" si="65"/>
        <v>0</v>
      </c>
      <c r="I188" s="168">
        <f t="shared" si="65"/>
        <v>200</v>
      </c>
      <c r="J188" s="168">
        <f t="shared" si="65"/>
        <v>0</v>
      </c>
      <c r="K188" s="168">
        <f t="shared" si="65"/>
        <v>0</v>
      </c>
      <c r="L188" s="168">
        <f t="shared" si="65"/>
        <v>0</v>
      </c>
      <c r="M188" s="95"/>
      <c r="N188" s="95"/>
      <c r="O188" s="95"/>
      <c r="P188" s="95"/>
      <c r="Q188" s="95"/>
      <c r="R188" s="95"/>
      <c r="S188" s="95"/>
      <c r="T188" s="95"/>
      <c r="U188" s="95"/>
      <c r="V188" s="95"/>
    </row>
    <row r="189" spans="1:22" s="95" customFormat="1" ht="17.25" customHeight="1">
      <c r="A189" s="104" t="s">
        <v>187</v>
      </c>
      <c r="B189" s="105">
        <f>SUM(C189:L189)</f>
        <v>200</v>
      </c>
      <c r="C189" s="105"/>
      <c r="D189" s="105"/>
      <c r="E189" s="105"/>
      <c r="F189" s="105"/>
      <c r="G189" s="105"/>
      <c r="H189" s="105"/>
      <c r="I189" s="105">
        <v>200</v>
      </c>
      <c r="J189" s="105"/>
      <c r="K189" s="105"/>
      <c r="L189" s="105"/>
    </row>
    <row r="190" spans="1:22" s="98" customFormat="1" ht="17.25" customHeight="1">
      <c r="A190" s="103" t="s">
        <v>188</v>
      </c>
      <c r="B190" s="168">
        <f t="shared" ref="B190:L190" si="66">SUM(B191)</f>
        <v>182</v>
      </c>
      <c r="C190" s="168">
        <f t="shared" si="66"/>
        <v>0</v>
      </c>
      <c r="D190" s="168">
        <f t="shared" si="66"/>
        <v>0</v>
      </c>
      <c r="E190" s="168">
        <f t="shared" si="66"/>
        <v>0</v>
      </c>
      <c r="F190" s="168">
        <f t="shared" si="66"/>
        <v>0</v>
      </c>
      <c r="G190" s="168">
        <f t="shared" si="66"/>
        <v>0</v>
      </c>
      <c r="H190" s="168">
        <f t="shared" si="66"/>
        <v>0</v>
      </c>
      <c r="I190" s="168">
        <f t="shared" si="66"/>
        <v>182</v>
      </c>
      <c r="J190" s="168">
        <f t="shared" si="66"/>
        <v>0</v>
      </c>
      <c r="K190" s="168">
        <f t="shared" si="66"/>
        <v>0</v>
      </c>
      <c r="L190" s="168">
        <f t="shared" si="66"/>
        <v>0</v>
      </c>
      <c r="M190" s="95"/>
      <c r="N190" s="95"/>
      <c r="O190" s="95"/>
      <c r="P190" s="95"/>
      <c r="Q190" s="95"/>
      <c r="R190" s="95"/>
      <c r="S190" s="95"/>
      <c r="T190" s="95"/>
      <c r="U190" s="95"/>
      <c r="V190" s="95"/>
    </row>
    <row r="191" spans="1:22" s="95" customFormat="1" ht="17.25" customHeight="1">
      <c r="A191" s="104" t="s">
        <v>189</v>
      </c>
      <c r="B191" s="105">
        <f>SUM(C191:L191)</f>
        <v>182</v>
      </c>
      <c r="C191" s="105"/>
      <c r="D191" s="105"/>
      <c r="E191" s="105"/>
      <c r="F191" s="105"/>
      <c r="G191" s="105"/>
      <c r="H191" s="105"/>
      <c r="I191" s="105">
        <v>182</v>
      </c>
      <c r="J191" s="105"/>
      <c r="K191" s="105"/>
      <c r="L191" s="105"/>
    </row>
    <row r="192" spans="1:22" s="98" customFormat="1" ht="17.25" customHeight="1">
      <c r="A192" s="103" t="s">
        <v>190</v>
      </c>
      <c r="B192" s="168">
        <f t="shared" ref="B192:L192" si="67">SUM(B193:B193)</f>
        <v>1800</v>
      </c>
      <c r="C192" s="168">
        <f t="shared" si="67"/>
        <v>0</v>
      </c>
      <c r="D192" s="168">
        <f t="shared" si="67"/>
        <v>0</v>
      </c>
      <c r="E192" s="168">
        <f t="shared" si="67"/>
        <v>0</v>
      </c>
      <c r="F192" s="168">
        <f t="shared" si="67"/>
        <v>0</v>
      </c>
      <c r="G192" s="168">
        <f t="shared" si="67"/>
        <v>0</v>
      </c>
      <c r="H192" s="168">
        <f t="shared" si="67"/>
        <v>0</v>
      </c>
      <c r="I192" s="168">
        <f t="shared" si="67"/>
        <v>0</v>
      </c>
      <c r="J192" s="168">
        <f t="shared" si="67"/>
        <v>1800</v>
      </c>
      <c r="K192" s="168">
        <f t="shared" si="67"/>
        <v>0</v>
      </c>
      <c r="L192" s="168">
        <f t="shared" si="67"/>
        <v>0</v>
      </c>
      <c r="M192" s="95"/>
      <c r="N192" s="95"/>
      <c r="O192" s="95"/>
      <c r="P192" s="95"/>
      <c r="Q192" s="95"/>
      <c r="R192" s="95"/>
      <c r="S192" s="95"/>
      <c r="T192" s="95"/>
      <c r="U192" s="95"/>
      <c r="V192" s="95"/>
    </row>
    <row r="193" spans="1:22" s="95" customFormat="1" ht="17.25" customHeight="1">
      <c r="A193" s="104" t="s">
        <v>448</v>
      </c>
      <c r="B193" s="105">
        <f>SUM(C193:L193)</f>
        <v>1800</v>
      </c>
      <c r="C193" s="105"/>
      <c r="D193" s="105"/>
      <c r="E193" s="105"/>
      <c r="F193" s="105"/>
      <c r="G193" s="105"/>
      <c r="H193" s="105"/>
      <c r="I193" s="105"/>
      <c r="J193" s="105">
        <v>1800</v>
      </c>
      <c r="K193" s="105"/>
      <c r="L193" s="105"/>
    </row>
    <row r="194" spans="1:22" s="98" customFormat="1" ht="17.25" customHeight="1">
      <c r="A194" s="103" t="s">
        <v>191</v>
      </c>
      <c r="B194" s="168">
        <f t="shared" ref="B194:L194" si="68">SUM(B195)</f>
        <v>1728</v>
      </c>
      <c r="C194" s="168">
        <f t="shared" si="68"/>
        <v>0</v>
      </c>
      <c r="D194" s="168">
        <f t="shared" si="68"/>
        <v>0</v>
      </c>
      <c r="E194" s="168">
        <f t="shared" si="68"/>
        <v>0</v>
      </c>
      <c r="F194" s="168">
        <f t="shared" si="68"/>
        <v>0</v>
      </c>
      <c r="G194" s="168">
        <f t="shared" si="68"/>
        <v>0</v>
      </c>
      <c r="H194" s="168">
        <f t="shared" si="68"/>
        <v>0</v>
      </c>
      <c r="I194" s="168">
        <f t="shared" si="68"/>
        <v>0</v>
      </c>
      <c r="J194" s="168">
        <f t="shared" si="68"/>
        <v>1728</v>
      </c>
      <c r="K194" s="168">
        <f t="shared" si="68"/>
        <v>0</v>
      </c>
      <c r="L194" s="168">
        <f t="shared" si="68"/>
        <v>0</v>
      </c>
      <c r="M194" s="95"/>
      <c r="N194" s="95"/>
      <c r="O194" s="95"/>
      <c r="P194" s="95"/>
      <c r="Q194" s="95"/>
      <c r="R194" s="95"/>
      <c r="S194" s="95"/>
      <c r="T194" s="95"/>
      <c r="U194" s="95"/>
      <c r="V194" s="95"/>
    </row>
    <row r="195" spans="1:22" s="95" customFormat="1" ht="17.25" customHeight="1">
      <c r="A195" s="109" t="s">
        <v>477</v>
      </c>
      <c r="B195" s="105">
        <f>SUM(C195:L195)</f>
        <v>1728</v>
      </c>
      <c r="C195" s="105"/>
      <c r="D195" s="105"/>
      <c r="E195" s="105"/>
      <c r="F195" s="105"/>
      <c r="G195" s="105"/>
      <c r="H195" s="105"/>
      <c r="I195" s="105"/>
      <c r="J195" s="105">
        <v>1728</v>
      </c>
      <c r="K195" s="105"/>
      <c r="L195" s="105"/>
    </row>
    <row r="196" spans="1:22" s="98" customFormat="1" ht="17.25" customHeight="1">
      <c r="A196" s="103" t="s">
        <v>192</v>
      </c>
      <c r="B196" s="168">
        <f t="shared" ref="B196:L196" si="69">SUM(B197:B198)</f>
        <v>293</v>
      </c>
      <c r="C196" s="168">
        <f t="shared" si="69"/>
        <v>35</v>
      </c>
      <c r="D196" s="168">
        <f t="shared" si="69"/>
        <v>115</v>
      </c>
      <c r="E196" s="168">
        <f t="shared" si="69"/>
        <v>0</v>
      </c>
      <c r="F196" s="168">
        <f t="shared" si="69"/>
        <v>13</v>
      </c>
      <c r="G196" s="168">
        <f t="shared" si="69"/>
        <v>0</v>
      </c>
      <c r="H196" s="168">
        <f t="shared" si="69"/>
        <v>0</v>
      </c>
      <c r="I196" s="168">
        <f t="shared" si="69"/>
        <v>130</v>
      </c>
      <c r="J196" s="168">
        <f t="shared" si="69"/>
        <v>0</v>
      </c>
      <c r="K196" s="168">
        <f t="shared" si="69"/>
        <v>0</v>
      </c>
      <c r="L196" s="168">
        <f t="shared" si="69"/>
        <v>0</v>
      </c>
      <c r="M196" s="95"/>
      <c r="N196" s="95"/>
      <c r="O196" s="95"/>
      <c r="P196" s="95"/>
      <c r="Q196" s="95"/>
      <c r="R196" s="95"/>
      <c r="S196" s="95"/>
      <c r="T196" s="95"/>
      <c r="U196" s="95"/>
      <c r="V196" s="95"/>
    </row>
    <row r="197" spans="1:22" s="95" customFormat="1" ht="17.25" customHeight="1">
      <c r="A197" s="104" t="s">
        <v>82</v>
      </c>
      <c r="B197" s="105">
        <f>SUM(C197:L197)</f>
        <v>35</v>
      </c>
      <c r="C197" s="105">
        <v>35</v>
      </c>
      <c r="D197" s="105"/>
      <c r="E197" s="105"/>
      <c r="F197" s="105"/>
      <c r="G197" s="105"/>
      <c r="H197" s="105"/>
      <c r="I197" s="105"/>
      <c r="J197" s="105"/>
      <c r="K197" s="105"/>
      <c r="L197" s="105"/>
    </row>
    <row r="198" spans="1:22" s="95" customFormat="1" ht="17.25" customHeight="1">
      <c r="A198" s="104" t="s">
        <v>193</v>
      </c>
      <c r="B198" s="105">
        <f>SUM(C198:L198)</f>
        <v>258</v>
      </c>
      <c r="C198" s="105"/>
      <c r="D198" s="105">
        <v>115</v>
      </c>
      <c r="E198" s="105"/>
      <c r="F198" s="105">
        <v>13</v>
      </c>
      <c r="G198" s="105"/>
      <c r="H198" s="105"/>
      <c r="I198" s="105">
        <v>130</v>
      </c>
      <c r="J198" s="105"/>
      <c r="K198" s="105"/>
      <c r="L198" s="105"/>
    </row>
    <row r="199" spans="1:22" s="97" customFormat="1" ht="17.25" customHeight="1">
      <c r="A199" s="102" t="s">
        <v>194</v>
      </c>
      <c r="B199" s="168">
        <f t="shared" ref="B199:L199" si="70">SUM(B200,B204,B206,B211,B214,B216)</f>
        <v>6265</v>
      </c>
      <c r="C199" s="168">
        <f t="shared" si="70"/>
        <v>480</v>
      </c>
      <c r="D199" s="168">
        <f t="shared" si="70"/>
        <v>91</v>
      </c>
      <c r="E199" s="168">
        <f t="shared" si="70"/>
        <v>6</v>
      </c>
      <c r="F199" s="168">
        <f t="shared" si="70"/>
        <v>4381</v>
      </c>
      <c r="G199" s="168">
        <f t="shared" si="70"/>
        <v>7</v>
      </c>
      <c r="H199" s="168">
        <f t="shared" si="70"/>
        <v>0</v>
      </c>
      <c r="I199" s="168">
        <f t="shared" si="70"/>
        <v>550</v>
      </c>
      <c r="J199" s="168">
        <f t="shared" si="70"/>
        <v>750</v>
      </c>
      <c r="K199" s="168">
        <f t="shared" si="70"/>
        <v>0</v>
      </c>
      <c r="L199" s="168">
        <f t="shared" si="70"/>
        <v>0</v>
      </c>
      <c r="M199" s="95"/>
      <c r="N199" s="95"/>
      <c r="O199" s="95"/>
      <c r="P199" s="95"/>
      <c r="Q199" s="95"/>
      <c r="R199" s="95"/>
      <c r="S199" s="95"/>
      <c r="T199" s="95"/>
      <c r="U199" s="95"/>
      <c r="V199" s="95"/>
    </row>
    <row r="200" spans="1:22" s="98" customFormat="1" ht="17.25" customHeight="1">
      <c r="A200" s="103" t="s">
        <v>195</v>
      </c>
      <c r="B200" s="168">
        <f t="shared" ref="B200" si="71">SUM(B201:B203)</f>
        <v>514</v>
      </c>
      <c r="C200" s="168">
        <f t="shared" ref="C200:L200" si="72">SUM(C201:C203)</f>
        <v>294</v>
      </c>
      <c r="D200" s="168">
        <f t="shared" si="72"/>
        <v>55</v>
      </c>
      <c r="E200" s="168">
        <f t="shared" si="72"/>
        <v>6</v>
      </c>
      <c r="F200" s="168">
        <f t="shared" si="72"/>
        <v>151</v>
      </c>
      <c r="G200" s="168">
        <f t="shared" si="72"/>
        <v>0</v>
      </c>
      <c r="H200" s="168">
        <f t="shared" si="72"/>
        <v>0</v>
      </c>
      <c r="I200" s="168">
        <f t="shared" si="72"/>
        <v>8</v>
      </c>
      <c r="J200" s="168">
        <f t="shared" si="72"/>
        <v>0</v>
      </c>
      <c r="K200" s="168">
        <f t="shared" si="72"/>
        <v>0</v>
      </c>
      <c r="L200" s="168">
        <f t="shared" si="72"/>
        <v>0</v>
      </c>
      <c r="M200" s="95"/>
      <c r="N200" s="95"/>
      <c r="O200" s="95"/>
      <c r="P200" s="95"/>
      <c r="Q200" s="95"/>
      <c r="R200" s="95"/>
      <c r="S200" s="95"/>
      <c r="T200" s="95"/>
      <c r="U200" s="95"/>
      <c r="V200" s="95"/>
    </row>
    <row r="201" spans="1:22" s="95" customFormat="1" ht="17.25" customHeight="1">
      <c r="A201" s="104" t="s">
        <v>82</v>
      </c>
      <c r="B201" s="105">
        <f>SUM(C201:L201)</f>
        <v>260</v>
      </c>
      <c r="C201" s="105">
        <v>207</v>
      </c>
      <c r="D201" s="105">
        <v>40</v>
      </c>
      <c r="E201" s="105">
        <v>5</v>
      </c>
      <c r="F201" s="105">
        <v>0</v>
      </c>
      <c r="G201" s="105">
        <v>0</v>
      </c>
      <c r="H201" s="105">
        <v>0</v>
      </c>
      <c r="I201" s="105">
        <v>8</v>
      </c>
      <c r="J201" s="105">
        <v>0</v>
      </c>
      <c r="K201" s="105">
        <v>0</v>
      </c>
      <c r="L201" s="105">
        <v>0</v>
      </c>
    </row>
    <row r="202" spans="1:22" s="95" customFormat="1" ht="17.25" customHeight="1">
      <c r="A202" s="104" t="s">
        <v>83</v>
      </c>
      <c r="B202" s="105">
        <f>SUM(C202:L202)</f>
        <v>14</v>
      </c>
      <c r="C202" s="105">
        <v>0</v>
      </c>
      <c r="D202" s="105">
        <v>5</v>
      </c>
      <c r="E202" s="105">
        <v>0</v>
      </c>
      <c r="F202" s="105">
        <v>9</v>
      </c>
      <c r="G202" s="105">
        <v>0</v>
      </c>
      <c r="H202" s="105">
        <v>0</v>
      </c>
      <c r="I202" s="105">
        <v>0</v>
      </c>
      <c r="J202" s="105">
        <v>0</v>
      </c>
      <c r="K202" s="105">
        <v>0</v>
      </c>
      <c r="L202" s="105">
        <v>0</v>
      </c>
    </row>
    <row r="203" spans="1:22" s="95" customFormat="1" ht="17.25" customHeight="1">
      <c r="A203" s="104" t="s">
        <v>196</v>
      </c>
      <c r="B203" s="105">
        <f>SUM(C203:L203)</f>
        <v>240</v>
      </c>
      <c r="C203" s="105">
        <v>87</v>
      </c>
      <c r="D203" s="105">
        <v>10</v>
      </c>
      <c r="E203" s="105">
        <v>1</v>
      </c>
      <c r="F203" s="105">
        <v>142</v>
      </c>
      <c r="G203" s="105">
        <v>0</v>
      </c>
      <c r="H203" s="105">
        <v>0</v>
      </c>
      <c r="I203" s="105">
        <v>0</v>
      </c>
      <c r="J203" s="105">
        <v>0</v>
      </c>
      <c r="K203" s="105">
        <v>0</v>
      </c>
      <c r="L203" s="105">
        <v>0</v>
      </c>
    </row>
    <row r="204" spans="1:22" s="98" customFormat="1" ht="17.25" customHeight="1">
      <c r="A204" s="103" t="s">
        <v>197</v>
      </c>
      <c r="B204" s="168">
        <f t="shared" ref="B204:L204" si="73">SUM(B205)</f>
        <v>1950</v>
      </c>
      <c r="C204" s="168">
        <f t="shared" si="73"/>
        <v>0</v>
      </c>
      <c r="D204" s="168">
        <f t="shared" si="73"/>
        <v>0</v>
      </c>
      <c r="E204" s="168">
        <f t="shared" si="73"/>
        <v>0</v>
      </c>
      <c r="F204" s="168">
        <f t="shared" si="73"/>
        <v>1950</v>
      </c>
      <c r="G204" s="168">
        <f t="shared" si="73"/>
        <v>0</v>
      </c>
      <c r="H204" s="168">
        <f t="shared" si="73"/>
        <v>0</v>
      </c>
      <c r="I204" s="168">
        <f t="shared" si="73"/>
        <v>0</v>
      </c>
      <c r="J204" s="168">
        <f t="shared" si="73"/>
        <v>0</v>
      </c>
      <c r="K204" s="168">
        <f t="shared" si="73"/>
        <v>0</v>
      </c>
      <c r="L204" s="168">
        <f t="shared" si="73"/>
        <v>0</v>
      </c>
      <c r="M204" s="95"/>
      <c r="N204" s="95"/>
      <c r="O204" s="95"/>
      <c r="P204" s="95"/>
      <c r="Q204" s="95"/>
      <c r="R204" s="95"/>
      <c r="S204" s="95"/>
      <c r="T204" s="95"/>
      <c r="U204" s="95"/>
      <c r="V204" s="95"/>
    </row>
    <row r="205" spans="1:22" s="95" customFormat="1" ht="17.25" customHeight="1">
      <c r="A205" s="104" t="s">
        <v>198</v>
      </c>
      <c r="B205" s="105">
        <f>SUM(C205:L205)</f>
        <v>1950</v>
      </c>
      <c r="C205" s="105"/>
      <c r="D205" s="105"/>
      <c r="E205" s="105"/>
      <c r="F205" s="105">
        <v>1950</v>
      </c>
      <c r="G205" s="105"/>
      <c r="H205" s="105"/>
      <c r="I205" s="105"/>
      <c r="J205" s="105"/>
      <c r="K205" s="105"/>
      <c r="L205" s="105"/>
    </row>
    <row r="206" spans="1:22" s="98" customFormat="1" ht="17.25" customHeight="1">
      <c r="A206" s="103" t="s">
        <v>199</v>
      </c>
      <c r="B206" s="168">
        <f t="shared" ref="B206:L206" si="74">SUM(B207:B210)</f>
        <v>1654</v>
      </c>
      <c r="C206" s="168">
        <f t="shared" si="74"/>
        <v>0</v>
      </c>
      <c r="D206" s="168">
        <f t="shared" si="74"/>
        <v>34</v>
      </c>
      <c r="E206" s="168">
        <f t="shared" si="74"/>
        <v>0</v>
      </c>
      <c r="F206" s="168">
        <f t="shared" si="74"/>
        <v>1609</v>
      </c>
      <c r="G206" s="168">
        <f t="shared" si="74"/>
        <v>5</v>
      </c>
      <c r="H206" s="168">
        <f t="shared" si="74"/>
        <v>0</v>
      </c>
      <c r="I206" s="168">
        <f t="shared" si="74"/>
        <v>6</v>
      </c>
      <c r="J206" s="168">
        <f t="shared" si="74"/>
        <v>0</v>
      </c>
      <c r="K206" s="168">
        <f t="shared" si="74"/>
        <v>0</v>
      </c>
      <c r="L206" s="168">
        <f t="shared" si="74"/>
        <v>0</v>
      </c>
      <c r="M206" s="95"/>
      <c r="N206" s="95"/>
      <c r="O206" s="95"/>
      <c r="P206" s="95"/>
      <c r="Q206" s="95"/>
      <c r="R206" s="95"/>
      <c r="S206" s="95"/>
      <c r="T206" s="95"/>
      <c r="U206" s="95"/>
      <c r="V206" s="95"/>
    </row>
    <row r="207" spans="1:22" s="95" customFormat="1" ht="17.25" customHeight="1">
      <c r="A207" s="104" t="s">
        <v>200</v>
      </c>
      <c r="B207" s="105">
        <f>SUM(C207:L207)</f>
        <v>937</v>
      </c>
      <c r="C207" s="105">
        <v>0</v>
      </c>
      <c r="D207" s="105">
        <v>0</v>
      </c>
      <c r="E207" s="105">
        <v>0</v>
      </c>
      <c r="F207" s="105">
        <v>926</v>
      </c>
      <c r="G207" s="105">
        <v>5</v>
      </c>
      <c r="H207" s="105">
        <v>0</v>
      </c>
      <c r="I207" s="105">
        <v>6</v>
      </c>
      <c r="J207" s="105">
        <v>0</v>
      </c>
      <c r="K207" s="105">
        <v>0</v>
      </c>
      <c r="L207" s="105">
        <v>0</v>
      </c>
    </row>
    <row r="208" spans="1:22" s="95" customFormat="1" ht="17.25" customHeight="1">
      <c r="A208" s="104" t="s">
        <v>201</v>
      </c>
      <c r="B208" s="105">
        <f>SUM(C208:L208)</f>
        <v>394</v>
      </c>
      <c r="C208" s="105">
        <v>0</v>
      </c>
      <c r="D208" s="105"/>
      <c r="E208" s="105"/>
      <c r="F208" s="105">
        <v>394</v>
      </c>
      <c r="G208" s="105">
        <v>0</v>
      </c>
      <c r="H208" s="105">
        <v>0</v>
      </c>
      <c r="I208" s="105">
        <v>0</v>
      </c>
      <c r="J208" s="105">
        <v>0</v>
      </c>
      <c r="K208" s="105">
        <v>0</v>
      </c>
      <c r="L208" s="105">
        <v>0</v>
      </c>
    </row>
    <row r="209" spans="1:22" s="95" customFormat="1" ht="17.25" customHeight="1">
      <c r="A209" s="104" t="s">
        <v>202</v>
      </c>
      <c r="B209" s="105">
        <f>SUM(C209:L209)</f>
        <v>237</v>
      </c>
      <c r="C209" s="105">
        <v>0</v>
      </c>
      <c r="D209" s="105"/>
      <c r="E209" s="105">
        <v>0</v>
      </c>
      <c r="F209" s="105">
        <v>237</v>
      </c>
      <c r="G209" s="105">
        <v>0</v>
      </c>
      <c r="H209" s="105">
        <v>0</v>
      </c>
      <c r="I209" s="105">
        <v>0</v>
      </c>
      <c r="J209" s="105">
        <v>0</v>
      </c>
      <c r="K209" s="105">
        <v>0</v>
      </c>
      <c r="L209" s="105">
        <v>0</v>
      </c>
    </row>
    <row r="210" spans="1:22" s="95" customFormat="1" ht="17.25" customHeight="1">
      <c r="A210" s="104" t="s">
        <v>606</v>
      </c>
      <c r="B210" s="105">
        <f>SUM(C210:L210)</f>
        <v>86</v>
      </c>
      <c r="C210" s="105"/>
      <c r="D210" s="105">
        <v>34</v>
      </c>
      <c r="E210" s="105">
        <v>0</v>
      </c>
      <c r="F210" s="105">
        <v>52</v>
      </c>
      <c r="G210" s="105"/>
      <c r="H210" s="105"/>
      <c r="I210" s="105"/>
      <c r="J210" s="105"/>
      <c r="K210" s="105"/>
      <c r="L210" s="105"/>
    </row>
    <row r="211" spans="1:22" s="98" customFormat="1" ht="17.25" customHeight="1">
      <c r="A211" s="103" t="s">
        <v>203</v>
      </c>
      <c r="B211" s="168">
        <f t="shared" ref="B211:L211" si="75">SUM(B212:B213)</f>
        <v>1040</v>
      </c>
      <c r="C211" s="168">
        <f t="shared" si="75"/>
        <v>186</v>
      </c>
      <c r="D211" s="168">
        <f t="shared" si="75"/>
        <v>2</v>
      </c>
      <c r="E211" s="168">
        <f t="shared" si="75"/>
        <v>0</v>
      </c>
      <c r="F211" s="168">
        <f t="shared" si="75"/>
        <v>671</v>
      </c>
      <c r="G211" s="168">
        <f t="shared" si="75"/>
        <v>2</v>
      </c>
      <c r="H211" s="168">
        <f t="shared" si="75"/>
        <v>0</v>
      </c>
      <c r="I211" s="168">
        <f t="shared" si="75"/>
        <v>179</v>
      </c>
      <c r="J211" s="168">
        <f t="shared" si="75"/>
        <v>0</v>
      </c>
      <c r="K211" s="168">
        <f t="shared" si="75"/>
        <v>0</v>
      </c>
      <c r="L211" s="168">
        <f t="shared" si="75"/>
        <v>0</v>
      </c>
      <c r="M211" s="95"/>
      <c r="N211" s="95"/>
      <c r="O211" s="95"/>
      <c r="P211" s="95"/>
      <c r="Q211" s="95"/>
      <c r="R211" s="95"/>
      <c r="S211" s="95"/>
      <c r="T211" s="95"/>
      <c r="U211" s="95"/>
      <c r="V211" s="95"/>
    </row>
    <row r="212" spans="1:22" s="95" customFormat="1" ht="17.25" customHeight="1">
      <c r="A212" s="104" t="s">
        <v>204</v>
      </c>
      <c r="B212" s="105">
        <f>SUM(C212:L212)</f>
        <v>694</v>
      </c>
      <c r="C212" s="105">
        <v>186</v>
      </c>
      <c r="D212" s="105">
        <v>2</v>
      </c>
      <c r="E212" s="105">
        <v>0</v>
      </c>
      <c r="F212" s="105">
        <v>498</v>
      </c>
      <c r="G212" s="105">
        <v>2</v>
      </c>
      <c r="H212" s="105">
        <v>0</v>
      </c>
      <c r="I212" s="105">
        <v>6</v>
      </c>
      <c r="J212" s="105">
        <v>0</v>
      </c>
      <c r="K212" s="105">
        <v>0</v>
      </c>
      <c r="L212" s="105">
        <v>0</v>
      </c>
    </row>
    <row r="213" spans="1:22" s="95" customFormat="1" ht="17.25" customHeight="1">
      <c r="A213" s="104" t="s">
        <v>205</v>
      </c>
      <c r="B213" s="105">
        <f>SUM(C213:L213)</f>
        <v>346</v>
      </c>
      <c r="C213" s="105"/>
      <c r="D213" s="105"/>
      <c r="E213" s="105"/>
      <c r="F213" s="105">
        <v>173</v>
      </c>
      <c r="G213" s="105">
        <v>0</v>
      </c>
      <c r="H213" s="105"/>
      <c r="I213" s="105">
        <v>173</v>
      </c>
      <c r="J213" s="105">
        <v>0</v>
      </c>
      <c r="K213" s="105">
        <v>0</v>
      </c>
      <c r="L213" s="105">
        <v>0</v>
      </c>
    </row>
    <row r="214" spans="1:22" s="98" customFormat="1" ht="17.25" customHeight="1">
      <c r="A214" s="103" t="s">
        <v>206</v>
      </c>
      <c r="B214" s="168">
        <f t="shared" ref="B214:L214" si="76">SUM(B215)</f>
        <v>357</v>
      </c>
      <c r="C214" s="168">
        <f t="shared" si="76"/>
        <v>0</v>
      </c>
      <c r="D214" s="168">
        <f t="shared" si="76"/>
        <v>0</v>
      </c>
      <c r="E214" s="168">
        <f t="shared" si="76"/>
        <v>0</v>
      </c>
      <c r="F214" s="168">
        <f t="shared" si="76"/>
        <v>0</v>
      </c>
      <c r="G214" s="168">
        <f t="shared" si="76"/>
        <v>0</v>
      </c>
      <c r="H214" s="168">
        <f t="shared" si="76"/>
        <v>0</v>
      </c>
      <c r="I214" s="168">
        <f t="shared" si="76"/>
        <v>357</v>
      </c>
      <c r="J214" s="168">
        <f t="shared" si="76"/>
        <v>0</v>
      </c>
      <c r="K214" s="168">
        <f t="shared" si="76"/>
        <v>0</v>
      </c>
      <c r="L214" s="168">
        <f t="shared" si="76"/>
        <v>0</v>
      </c>
      <c r="M214" s="95"/>
      <c r="N214" s="95"/>
      <c r="O214" s="95"/>
      <c r="P214" s="95"/>
      <c r="Q214" s="95"/>
      <c r="R214" s="95"/>
      <c r="S214" s="95"/>
      <c r="T214" s="95"/>
      <c r="U214" s="95"/>
      <c r="V214" s="95"/>
    </row>
    <row r="215" spans="1:22" s="95" customFormat="1" ht="17.25" customHeight="1">
      <c r="A215" s="104" t="s">
        <v>207</v>
      </c>
      <c r="B215" s="105">
        <f>SUM(C215:L215)</f>
        <v>357</v>
      </c>
      <c r="C215" s="105"/>
      <c r="D215" s="105"/>
      <c r="E215" s="105"/>
      <c r="F215" s="105"/>
      <c r="G215" s="105"/>
      <c r="H215" s="105"/>
      <c r="I215" s="105">
        <v>357</v>
      </c>
      <c r="J215" s="105"/>
      <c r="K215" s="105"/>
      <c r="L215" s="105"/>
    </row>
    <row r="216" spans="1:22" s="98" customFormat="1" ht="17.25" customHeight="1">
      <c r="A216" s="103" t="s">
        <v>208</v>
      </c>
      <c r="B216" s="168">
        <f t="shared" ref="B216:L216" si="77">SUM(B217)</f>
        <v>750</v>
      </c>
      <c r="C216" s="168">
        <f t="shared" si="77"/>
        <v>0</v>
      </c>
      <c r="D216" s="168">
        <f t="shared" si="77"/>
        <v>0</v>
      </c>
      <c r="E216" s="168">
        <f t="shared" si="77"/>
        <v>0</v>
      </c>
      <c r="F216" s="168">
        <f t="shared" si="77"/>
        <v>0</v>
      </c>
      <c r="G216" s="168">
        <f t="shared" si="77"/>
        <v>0</v>
      </c>
      <c r="H216" s="168">
        <f t="shared" si="77"/>
        <v>0</v>
      </c>
      <c r="I216" s="168">
        <f t="shared" si="77"/>
        <v>0</v>
      </c>
      <c r="J216" s="168">
        <f t="shared" si="77"/>
        <v>750</v>
      </c>
      <c r="K216" s="168">
        <f t="shared" si="77"/>
        <v>0</v>
      </c>
      <c r="L216" s="168">
        <f t="shared" si="77"/>
        <v>0</v>
      </c>
      <c r="M216" s="95"/>
      <c r="N216" s="95"/>
      <c r="O216" s="95"/>
      <c r="P216" s="95"/>
      <c r="Q216" s="95"/>
      <c r="R216" s="95"/>
      <c r="S216" s="95"/>
      <c r="T216" s="95"/>
      <c r="U216" s="95"/>
      <c r="V216" s="95"/>
    </row>
    <row r="217" spans="1:22" s="95" customFormat="1" ht="17.25" customHeight="1">
      <c r="A217" s="104" t="s">
        <v>209</v>
      </c>
      <c r="B217" s="105">
        <f>SUM(C217:L217)</f>
        <v>750</v>
      </c>
      <c r="C217" s="105"/>
      <c r="D217" s="105"/>
      <c r="E217" s="105"/>
      <c r="F217" s="105"/>
      <c r="G217" s="105"/>
      <c r="H217" s="105"/>
      <c r="I217" s="105"/>
      <c r="J217" s="105">
        <v>750</v>
      </c>
      <c r="K217" s="105"/>
      <c r="L217" s="105"/>
    </row>
    <row r="218" spans="1:22" s="97" customFormat="1" ht="17.25" customHeight="1">
      <c r="A218" s="102" t="s">
        <v>210</v>
      </c>
      <c r="B218" s="168">
        <f t="shared" ref="B218" si="78">SUM(B219,B221)</f>
        <v>629</v>
      </c>
      <c r="C218" s="168">
        <f t="shared" ref="C218:L218" si="79">SUM(C219,C221)</f>
        <v>278</v>
      </c>
      <c r="D218" s="168">
        <f t="shared" si="79"/>
        <v>104</v>
      </c>
      <c r="E218" s="168">
        <f t="shared" si="79"/>
        <v>0</v>
      </c>
      <c r="F218" s="168">
        <f t="shared" si="79"/>
        <v>247</v>
      </c>
      <c r="G218" s="168">
        <f t="shared" si="79"/>
        <v>0</v>
      </c>
      <c r="H218" s="168">
        <f t="shared" si="79"/>
        <v>0</v>
      </c>
      <c r="I218" s="168">
        <f t="shared" si="79"/>
        <v>0</v>
      </c>
      <c r="J218" s="168">
        <f t="shared" si="79"/>
        <v>0</v>
      </c>
      <c r="K218" s="168">
        <f t="shared" si="79"/>
        <v>0</v>
      </c>
      <c r="L218" s="168">
        <f t="shared" si="79"/>
        <v>0</v>
      </c>
      <c r="M218" s="95"/>
      <c r="N218" s="95"/>
      <c r="O218" s="95"/>
      <c r="P218" s="95"/>
      <c r="Q218" s="95"/>
      <c r="R218" s="95"/>
      <c r="S218" s="95"/>
      <c r="T218" s="95"/>
      <c r="U218" s="95"/>
      <c r="V218" s="95"/>
    </row>
    <row r="219" spans="1:22" s="98" customFormat="1" ht="17.25" customHeight="1">
      <c r="A219" s="103" t="s">
        <v>211</v>
      </c>
      <c r="B219" s="168">
        <f t="shared" ref="B219:L219" si="80">SUM(B220)</f>
        <v>203</v>
      </c>
      <c r="C219" s="168">
        <f t="shared" si="80"/>
        <v>117</v>
      </c>
      <c r="D219" s="168">
        <f t="shared" si="80"/>
        <v>86</v>
      </c>
      <c r="E219" s="168">
        <f t="shared" si="80"/>
        <v>0</v>
      </c>
      <c r="F219" s="168">
        <f t="shared" si="80"/>
        <v>0</v>
      </c>
      <c r="G219" s="168">
        <f t="shared" si="80"/>
        <v>0</v>
      </c>
      <c r="H219" s="168">
        <f t="shared" si="80"/>
        <v>0</v>
      </c>
      <c r="I219" s="168">
        <f t="shared" si="80"/>
        <v>0</v>
      </c>
      <c r="J219" s="168">
        <f t="shared" si="80"/>
        <v>0</v>
      </c>
      <c r="K219" s="168">
        <f t="shared" si="80"/>
        <v>0</v>
      </c>
      <c r="L219" s="168">
        <f t="shared" si="80"/>
        <v>0</v>
      </c>
      <c r="M219" s="95"/>
      <c r="N219" s="95"/>
      <c r="O219" s="95"/>
      <c r="P219" s="95"/>
      <c r="Q219" s="95"/>
      <c r="R219" s="95"/>
      <c r="S219" s="95"/>
      <c r="T219" s="95"/>
      <c r="U219" s="95"/>
      <c r="V219" s="95"/>
    </row>
    <row r="220" spans="1:22" s="95" customFormat="1" ht="17.25" customHeight="1">
      <c r="A220" s="104" t="s">
        <v>82</v>
      </c>
      <c r="B220" s="105">
        <f>SUM(C220:L220)</f>
        <v>203</v>
      </c>
      <c r="C220" s="105">
        <v>117</v>
      </c>
      <c r="D220" s="105">
        <v>86</v>
      </c>
      <c r="E220" s="105">
        <v>0</v>
      </c>
      <c r="F220" s="105">
        <v>0</v>
      </c>
      <c r="G220" s="105">
        <v>0</v>
      </c>
      <c r="H220" s="105">
        <v>0</v>
      </c>
      <c r="I220" s="105">
        <v>0</v>
      </c>
      <c r="J220" s="105">
        <v>0</v>
      </c>
      <c r="K220" s="105">
        <v>0</v>
      </c>
      <c r="L220" s="105">
        <v>0</v>
      </c>
    </row>
    <row r="221" spans="1:22" s="98" customFormat="1" ht="17.25" customHeight="1">
      <c r="A221" s="103" t="s">
        <v>212</v>
      </c>
      <c r="B221" s="168">
        <f t="shared" ref="B221:L221" si="81">SUM(B222:B223)</f>
        <v>426</v>
      </c>
      <c r="C221" s="168">
        <f t="shared" si="81"/>
        <v>161</v>
      </c>
      <c r="D221" s="168">
        <f t="shared" si="81"/>
        <v>18</v>
      </c>
      <c r="E221" s="168">
        <f t="shared" si="81"/>
        <v>0</v>
      </c>
      <c r="F221" s="168">
        <f t="shared" si="81"/>
        <v>247</v>
      </c>
      <c r="G221" s="168">
        <f t="shared" si="81"/>
        <v>0</v>
      </c>
      <c r="H221" s="168">
        <f t="shared" si="81"/>
        <v>0</v>
      </c>
      <c r="I221" s="168">
        <f t="shared" si="81"/>
        <v>0</v>
      </c>
      <c r="J221" s="168">
        <f t="shared" si="81"/>
        <v>0</v>
      </c>
      <c r="K221" s="168">
        <f t="shared" si="81"/>
        <v>0</v>
      </c>
      <c r="L221" s="168">
        <f t="shared" si="81"/>
        <v>0</v>
      </c>
      <c r="M221" s="95"/>
      <c r="N221" s="95"/>
      <c r="O221" s="95"/>
      <c r="P221" s="95"/>
      <c r="Q221" s="95"/>
      <c r="R221" s="95"/>
      <c r="S221" s="95"/>
      <c r="T221" s="95"/>
      <c r="U221" s="95"/>
      <c r="V221" s="95"/>
    </row>
    <row r="222" spans="1:22" s="95" customFormat="1" ht="17.25" customHeight="1">
      <c r="A222" s="104" t="s">
        <v>213</v>
      </c>
      <c r="B222" s="105">
        <f>SUM(C222:L222)</f>
        <v>247</v>
      </c>
      <c r="C222" s="105">
        <v>0</v>
      </c>
      <c r="D222" s="105">
        <v>0</v>
      </c>
      <c r="E222" s="105">
        <v>0</v>
      </c>
      <c r="F222" s="105">
        <v>247</v>
      </c>
      <c r="G222" s="105">
        <v>0</v>
      </c>
      <c r="H222" s="105">
        <v>0</v>
      </c>
      <c r="I222" s="105">
        <v>0</v>
      </c>
      <c r="J222" s="105">
        <v>0</v>
      </c>
      <c r="K222" s="105">
        <v>0</v>
      </c>
      <c r="L222" s="105">
        <v>0</v>
      </c>
    </row>
    <row r="223" spans="1:22" s="95" customFormat="1" ht="17.25" customHeight="1">
      <c r="A223" s="104" t="s">
        <v>214</v>
      </c>
      <c r="B223" s="105">
        <f>SUM(C223:L223)</f>
        <v>179</v>
      </c>
      <c r="C223" s="105">
        <v>161</v>
      </c>
      <c r="D223" s="105">
        <v>18</v>
      </c>
      <c r="E223" s="105">
        <v>0</v>
      </c>
      <c r="F223" s="105">
        <v>0</v>
      </c>
      <c r="G223" s="105">
        <v>0</v>
      </c>
      <c r="H223" s="105">
        <v>0</v>
      </c>
      <c r="I223" s="105">
        <v>0</v>
      </c>
      <c r="J223" s="105">
        <v>0</v>
      </c>
      <c r="K223" s="105">
        <v>0</v>
      </c>
      <c r="L223" s="105">
        <v>0</v>
      </c>
    </row>
    <row r="224" spans="1:22" s="97" customFormat="1" ht="17.25" customHeight="1">
      <c r="A224" s="102" t="s">
        <v>215</v>
      </c>
      <c r="B224" s="168">
        <f t="shared" ref="B224" si="82">SUM(B225,B231,B233)</f>
        <v>11971</v>
      </c>
      <c r="C224" s="168">
        <f t="shared" ref="C224:L224" si="83">SUM(C225,C231,C233)</f>
        <v>1216</v>
      </c>
      <c r="D224" s="168">
        <f t="shared" si="83"/>
        <v>1570</v>
      </c>
      <c r="E224" s="168">
        <f t="shared" si="83"/>
        <v>250</v>
      </c>
      <c r="F224" s="168">
        <f t="shared" si="83"/>
        <v>8260</v>
      </c>
      <c r="G224" s="168">
        <f t="shared" si="83"/>
        <v>669</v>
      </c>
      <c r="H224" s="168">
        <f t="shared" si="83"/>
        <v>0</v>
      </c>
      <c r="I224" s="168">
        <f t="shared" si="83"/>
        <v>6</v>
      </c>
      <c r="J224" s="168">
        <f t="shared" si="83"/>
        <v>0</v>
      </c>
      <c r="K224" s="168">
        <f t="shared" si="83"/>
        <v>0</v>
      </c>
      <c r="L224" s="168">
        <f t="shared" si="83"/>
        <v>0</v>
      </c>
      <c r="M224" s="95"/>
      <c r="N224" s="95"/>
      <c r="O224" s="95"/>
      <c r="P224" s="95"/>
      <c r="Q224" s="95"/>
      <c r="R224" s="95"/>
      <c r="S224" s="95"/>
      <c r="T224" s="95"/>
      <c r="U224" s="95"/>
      <c r="V224" s="95"/>
    </row>
    <row r="225" spans="1:22" s="98" customFormat="1" ht="17.25" customHeight="1">
      <c r="A225" s="103" t="s">
        <v>216</v>
      </c>
      <c r="B225" s="168">
        <f t="shared" ref="B225" si="84">SUM(B226:B230)</f>
        <v>3720</v>
      </c>
      <c r="C225" s="168">
        <f t="shared" ref="C225:L225" si="85">SUM(C226:C230)</f>
        <v>1216</v>
      </c>
      <c r="D225" s="168">
        <f t="shared" si="85"/>
        <v>1425</v>
      </c>
      <c r="E225" s="168">
        <f t="shared" si="85"/>
        <v>232</v>
      </c>
      <c r="F225" s="168">
        <f t="shared" si="85"/>
        <v>827</v>
      </c>
      <c r="G225" s="168">
        <f t="shared" si="85"/>
        <v>14</v>
      </c>
      <c r="H225" s="168">
        <f t="shared" si="85"/>
        <v>0</v>
      </c>
      <c r="I225" s="168">
        <f t="shared" si="85"/>
        <v>6</v>
      </c>
      <c r="J225" s="168">
        <f t="shared" si="85"/>
        <v>0</v>
      </c>
      <c r="K225" s="168">
        <f t="shared" si="85"/>
        <v>0</v>
      </c>
      <c r="L225" s="168">
        <f t="shared" si="85"/>
        <v>0</v>
      </c>
      <c r="M225" s="95"/>
      <c r="N225" s="95"/>
      <c r="O225" s="95"/>
      <c r="P225" s="95"/>
      <c r="Q225" s="95"/>
      <c r="R225" s="95"/>
      <c r="S225" s="95"/>
      <c r="T225" s="95"/>
      <c r="U225" s="95"/>
      <c r="V225" s="95"/>
    </row>
    <row r="226" spans="1:22" s="95" customFormat="1" ht="17.25" customHeight="1">
      <c r="A226" s="104" t="s">
        <v>82</v>
      </c>
      <c r="B226" s="105">
        <f>SUM(C226:L226)</f>
        <v>282</v>
      </c>
      <c r="C226" s="105">
        <v>236</v>
      </c>
      <c r="D226" s="105">
        <v>36</v>
      </c>
      <c r="E226" s="105">
        <v>8</v>
      </c>
      <c r="F226" s="105">
        <v>0</v>
      </c>
      <c r="G226" s="105">
        <v>0</v>
      </c>
      <c r="H226" s="105">
        <v>0</v>
      </c>
      <c r="I226" s="105">
        <v>2</v>
      </c>
      <c r="J226" s="105">
        <v>0</v>
      </c>
      <c r="K226" s="105">
        <v>0</v>
      </c>
      <c r="L226" s="105">
        <v>0</v>
      </c>
    </row>
    <row r="227" spans="1:22" s="95" customFormat="1" ht="17.25" customHeight="1">
      <c r="A227" s="104" t="s">
        <v>83</v>
      </c>
      <c r="B227" s="105">
        <f>SUM(C227:L227)</f>
        <v>121</v>
      </c>
      <c r="C227" s="105">
        <v>0</v>
      </c>
      <c r="D227" s="105">
        <v>121</v>
      </c>
      <c r="E227" s="105">
        <v>0</v>
      </c>
      <c r="F227" s="105">
        <v>0</v>
      </c>
      <c r="G227" s="105">
        <v>0</v>
      </c>
      <c r="H227" s="105">
        <v>0</v>
      </c>
      <c r="I227" s="105">
        <v>0</v>
      </c>
      <c r="J227" s="105">
        <v>0</v>
      </c>
      <c r="K227" s="105">
        <v>0</v>
      </c>
      <c r="L227" s="105">
        <v>0</v>
      </c>
    </row>
    <row r="228" spans="1:22" s="95" customFormat="1" ht="17.25" customHeight="1">
      <c r="A228" s="104" t="s">
        <v>217</v>
      </c>
      <c r="B228" s="105">
        <f>SUM(C228:L228)</f>
        <v>2478</v>
      </c>
      <c r="C228" s="105">
        <v>980</v>
      </c>
      <c r="D228" s="105">
        <v>1268</v>
      </c>
      <c r="E228" s="105">
        <v>224</v>
      </c>
      <c r="F228" s="105">
        <v>2</v>
      </c>
      <c r="G228" s="105">
        <v>0</v>
      </c>
      <c r="H228" s="105">
        <v>0</v>
      </c>
      <c r="I228" s="105">
        <v>4</v>
      </c>
      <c r="J228" s="105">
        <v>0</v>
      </c>
      <c r="K228" s="105">
        <v>0</v>
      </c>
      <c r="L228" s="105">
        <v>0</v>
      </c>
    </row>
    <row r="229" spans="1:22" s="95" customFormat="1" ht="17.25" customHeight="1">
      <c r="A229" s="104" t="s">
        <v>218</v>
      </c>
      <c r="B229" s="105">
        <f>SUM(C229:L229)</f>
        <v>332</v>
      </c>
      <c r="C229" s="105">
        <v>0</v>
      </c>
      <c r="D229" s="105">
        <v>0</v>
      </c>
      <c r="E229" s="105">
        <v>0</v>
      </c>
      <c r="F229" s="105">
        <v>330</v>
      </c>
      <c r="G229" s="105">
        <v>2</v>
      </c>
      <c r="H229" s="105">
        <v>0</v>
      </c>
      <c r="I229" s="105">
        <v>0</v>
      </c>
      <c r="J229" s="105">
        <v>0</v>
      </c>
      <c r="K229" s="105">
        <v>0</v>
      </c>
      <c r="L229" s="105">
        <v>0</v>
      </c>
    </row>
    <row r="230" spans="1:22" s="95" customFormat="1" ht="17.25" customHeight="1">
      <c r="A230" s="104" t="s">
        <v>219</v>
      </c>
      <c r="B230" s="105">
        <f>SUM(C230:L230)</f>
        <v>507</v>
      </c>
      <c r="C230" s="105">
        <v>0</v>
      </c>
      <c r="D230" s="105">
        <v>0</v>
      </c>
      <c r="E230" s="105">
        <v>0</v>
      </c>
      <c r="F230" s="105">
        <v>495</v>
      </c>
      <c r="G230" s="105">
        <v>12</v>
      </c>
      <c r="H230" s="105">
        <v>0</v>
      </c>
      <c r="I230" s="105">
        <v>0</v>
      </c>
      <c r="J230" s="105">
        <v>0</v>
      </c>
      <c r="K230" s="105">
        <v>0</v>
      </c>
      <c r="L230" s="105">
        <v>0</v>
      </c>
    </row>
    <row r="231" spans="1:22" s="98" customFormat="1" ht="17.25" customHeight="1">
      <c r="A231" s="103" t="s">
        <v>220</v>
      </c>
      <c r="B231" s="168">
        <f t="shared" ref="B231:L231" si="86">SUM(B232)</f>
        <v>650</v>
      </c>
      <c r="C231" s="168">
        <f t="shared" si="86"/>
        <v>0</v>
      </c>
      <c r="D231" s="168">
        <f t="shared" si="86"/>
        <v>0</v>
      </c>
      <c r="E231" s="168">
        <f t="shared" si="86"/>
        <v>0</v>
      </c>
      <c r="F231" s="168">
        <f t="shared" si="86"/>
        <v>0</v>
      </c>
      <c r="G231" s="168">
        <f t="shared" si="86"/>
        <v>650</v>
      </c>
      <c r="H231" s="168">
        <f t="shared" si="86"/>
        <v>0</v>
      </c>
      <c r="I231" s="168">
        <f t="shared" si="86"/>
        <v>0</v>
      </c>
      <c r="J231" s="168">
        <f t="shared" si="86"/>
        <v>0</v>
      </c>
      <c r="K231" s="168">
        <f t="shared" si="86"/>
        <v>0</v>
      </c>
      <c r="L231" s="168">
        <f t="shared" si="86"/>
        <v>0</v>
      </c>
      <c r="M231" s="95"/>
      <c r="N231" s="95"/>
      <c r="O231" s="95"/>
      <c r="P231" s="95"/>
      <c r="Q231" s="95"/>
      <c r="R231" s="95"/>
      <c r="S231" s="95"/>
      <c r="T231" s="95"/>
      <c r="U231" s="95"/>
      <c r="V231" s="95"/>
    </row>
    <row r="232" spans="1:22" s="95" customFormat="1" ht="17.25" customHeight="1">
      <c r="A232" s="104" t="s">
        <v>221</v>
      </c>
      <c r="B232" s="105">
        <f>SUM(C232:L232)</f>
        <v>650</v>
      </c>
      <c r="C232" s="105">
        <v>0</v>
      </c>
      <c r="D232" s="105"/>
      <c r="E232" s="105">
        <v>0</v>
      </c>
      <c r="F232" s="105"/>
      <c r="G232" s="105">
        <v>650</v>
      </c>
      <c r="H232" s="105">
        <v>0</v>
      </c>
      <c r="I232" s="105">
        <v>0</v>
      </c>
      <c r="J232" s="105">
        <v>0</v>
      </c>
      <c r="K232" s="105">
        <v>0</v>
      </c>
      <c r="L232" s="105">
        <v>0</v>
      </c>
    </row>
    <row r="233" spans="1:22" s="98" customFormat="1" ht="17.25" customHeight="1">
      <c r="A233" s="103" t="s">
        <v>222</v>
      </c>
      <c r="B233" s="168">
        <f t="shared" ref="B233:L233" si="87">SUM(B234)</f>
        <v>7601</v>
      </c>
      <c r="C233" s="168">
        <f t="shared" si="87"/>
        <v>0</v>
      </c>
      <c r="D233" s="168">
        <f t="shared" si="87"/>
        <v>145</v>
      </c>
      <c r="E233" s="168">
        <f t="shared" si="87"/>
        <v>18</v>
      </c>
      <c r="F233" s="168">
        <f t="shared" si="87"/>
        <v>7433</v>
      </c>
      <c r="G233" s="168">
        <f t="shared" si="87"/>
        <v>5</v>
      </c>
      <c r="H233" s="168">
        <f t="shared" si="87"/>
        <v>0</v>
      </c>
      <c r="I233" s="168">
        <f t="shared" si="87"/>
        <v>0</v>
      </c>
      <c r="J233" s="168">
        <f t="shared" si="87"/>
        <v>0</v>
      </c>
      <c r="K233" s="168">
        <f t="shared" si="87"/>
        <v>0</v>
      </c>
      <c r="L233" s="168">
        <f t="shared" si="87"/>
        <v>0</v>
      </c>
      <c r="M233" s="95"/>
      <c r="N233" s="95"/>
      <c r="O233" s="95"/>
      <c r="P233" s="95"/>
      <c r="Q233" s="95"/>
      <c r="R233" s="95"/>
      <c r="S233" s="95"/>
      <c r="T233" s="95"/>
      <c r="U233" s="95"/>
      <c r="V233" s="95"/>
    </row>
    <row r="234" spans="1:22" s="95" customFormat="1" ht="17.25" customHeight="1">
      <c r="A234" s="104" t="s">
        <v>223</v>
      </c>
      <c r="B234" s="105">
        <f>SUM(C234:L234)</f>
        <v>7601</v>
      </c>
      <c r="C234" s="105">
        <v>0</v>
      </c>
      <c r="D234" s="105">
        <v>145</v>
      </c>
      <c r="E234" s="105">
        <v>18</v>
      </c>
      <c r="F234" s="105">
        <v>7433</v>
      </c>
      <c r="G234" s="105">
        <v>5</v>
      </c>
      <c r="H234" s="105">
        <v>0</v>
      </c>
      <c r="I234" s="105">
        <v>0</v>
      </c>
      <c r="J234" s="105">
        <v>0</v>
      </c>
      <c r="K234" s="105">
        <v>0</v>
      </c>
      <c r="L234" s="105">
        <v>0</v>
      </c>
    </row>
    <row r="235" spans="1:22" s="97" customFormat="1" ht="17.25" customHeight="1">
      <c r="A235" s="102" t="s">
        <v>224</v>
      </c>
      <c r="B235" s="169">
        <f t="shared" ref="B235" si="88">SUM(B236,B245,B248)</f>
        <v>1722</v>
      </c>
      <c r="C235" s="169">
        <f t="shared" ref="C235:L235" si="89">SUM(C236,C245,C248)</f>
        <v>130</v>
      </c>
      <c r="D235" s="169">
        <f t="shared" si="89"/>
        <v>856</v>
      </c>
      <c r="E235" s="169">
        <f t="shared" si="89"/>
        <v>5</v>
      </c>
      <c r="F235" s="169">
        <f t="shared" si="89"/>
        <v>726</v>
      </c>
      <c r="G235" s="169">
        <f t="shared" si="89"/>
        <v>0</v>
      </c>
      <c r="H235" s="169">
        <f t="shared" si="89"/>
        <v>0</v>
      </c>
      <c r="I235" s="169">
        <f t="shared" si="89"/>
        <v>5</v>
      </c>
      <c r="J235" s="169">
        <f t="shared" si="89"/>
        <v>0</v>
      </c>
      <c r="K235" s="169">
        <f t="shared" si="89"/>
        <v>0</v>
      </c>
      <c r="L235" s="169">
        <f t="shared" si="89"/>
        <v>0</v>
      </c>
      <c r="M235" s="95"/>
      <c r="N235" s="95"/>
      <c r="O235" s="95"/>
      <c r="P235" s="95"/>
      <c r="Q235" s="95"/>
      <c r="R235" s="95"/>
      <c r="S235" s="95"/>
      <c r="T235" s="95"/>
      <c r="U235" s="95"/>
      <c r="V235" s="95"/>
    </row>
    <row r="236" spans="1:22" s="98" customFormat="1" ht="17.25" customHeight="1">
      <c r="A236" s="103" t="s">
        <v>225</v>
      </c>
      <c r="B236" s="168">
        <f t="shared" ref="B236" si="90">SUM(B237:B244)</f>
        <v>1086</v>
      </c>
      <c r="C236" s="168">
        <f t="shared" ref="C236:L236" si="91">SUM(C237:C244)</f>
        <v>130</v>
      </c>
      <c r="D236" s="168">
        <f t="shared" si="91"/>
        <v>220</v>
      </c>
      <c r="E236" s="168">
        <f t="shared" si="91"/>
        <v>5</v>
      </c>
      <c r="F236" s="168">
        <f t="shared" si="91"/>
        <v>726</v>
      </c>
      <c r="G236" s="168">
        <f t="shared" si="91"/>
        <v>0</v>
      </c>
      <c r="H236" s="168">
        <f t="shared" si="91"/>
        <v>0</v>
      </c>
      <c r="I236" s="168">
        <f t="shared" si="91"/>
        <v>5</v>
      </c>
      <c r="J236" s="168">
        <f t="shared" si="91"/>
        <v>0</v>
      </c>
      <c r="K236" s="168">
        <f t="shared" si="91"/>
        <v>0</v>
      </c>
      <c r="L236" s="168">
        <f t="shared" si="91"/>
        <v>0</v>
      </c>
      <c r="M236" s="95"/>
      <c r="N236" s="95"/>
      <c r="O236" s="95"/>
      <c r="P236" s="95"/>
      <c r="Q236" s="95"/>
      <c r="R236" s="95"/>
      <c r="S236" s="95"/>
      <c r="T236" s="95"/>
      <c r="U236" s="95"/>
      <c r="V236" s="95"/>
    </row>
    <row r="237" spans="1:22" s="95" customFormat="1" ht="17.25" customHeight="1">
      <c r="A237" s="104" t="s">
        <v>82</v>
      </c>
      <c r="B237" s="105">
        <f t="shared" ref="B237:B244" si="92">SUM(C237:L237)</f>
        <v>179</v>
      </c>
      <c r="C237" s="105">
        <v>130</v>
      </c>
      <c r="D237" s="105">
        <v>39</v>
      </c>
      <c r="E237" s="105">
        <v>5</v>
      </c>
      <c r="F237" s="105">
        <v>0</v>
      </c>
      <c r="G237" s="105">
        <v>0</v>
      </c>
      <c r="H237" s="105">
        <v>0</v>
      </c>
      <c r="I237" s="105">
        <v>5</v>
      </c>
      <c r="J237" s="105">
        <v>0</v>
      </c>
      <c r="K237" s="105">
        <v>0</v>
      </c>
      <c r="L237" s="105">
        <v>0</v>
      </c>
    </row>
    <row r="238" spans="1:22" s="95" customFormat="1" ht="17.25" customHeight="1">
      <c r="A238" s="104" t="s">
        <v>226</v>
      </c>
      <c r="B238" s="105">
        <f t="shared" si="92"/>
        <v>726</v>
      </c>
      <c r="C238" s="105">
        <v>0</v>
      </c>
      <c r="D238" s="105">
        <v>0</v>
      </c>
      <c r="E238" s="105">
        <v>0</v>
      </c>
      <c r="F238" s="105">
        <v>726</v>
      </c>
      <c r="G238" s="105">
        <v>0</v>
      </c>
      <c r="H238" s="105">
        <v>0</v>
      </c>
      <c r="I238" s="105">
        <v>0</v>
      </c>
      <c r="J238" s="105">
        <v>0</v>
      </c>
      <c r="K238" s="105">
        <v>0</v>
      </c>
      <c r="L238" s="105">
        <v>0</v>
      </c>
    </row>
    <row r="239" spans="1:22" s="95" customFormat="1" ht="17.25" customHeight="1">
      <c r="A239" s="104" t="s">
        <v>227</v>
      </c>
      <c r="B239" s="105">
        <f t="shared" si="92"/>
        <v>5</v>
      </c>
      <c r="C239" s="105">
        <v>0</v>
      </c>
      <c r="D239" s="105">
        <v>5</v>
      </c>
      <c r="E239" s="105">
        <v>0</v>
      </c>
      <c r="F239" s="105">
        <v>0</v>
      </c>
      <c r="G239" s="105">
        <v>0</v>
      </c>
      <c r="H239" s="105">
        <v>0</v>
      </c>
      <c r="I239" s="105">
        <v>0</v>
      </c>
      <c r="J239" s="105">
        <v>0</v>
      </c>
      <c r="K239" s="105">
        <v>0</v>
      </c>
      <c r="L239" s="105">
        <v>0</v>
      </c>
    </row>
    <row r="240" spans="1:22" s="95" customFormat="1" ht="17.25" customHeight="1">
      <c r="A240" s="104" t="s">
        <v>228</v>
      </c>
      <c r="B240" s="105">
        <f t="shared" si="92"/>
        <v>15</v>
      </c>
      <c r="C240" s="105">
        <v>0</v>
      </c>
      <c r="D240" s="105">
        <v>15</v>
      </c>
      <c r="E240" s="105">
        <v>0</v>
      </c>
      <c r="F240" s="105">
        <v>0</v>
      </c>
      <c r="G240" s="105">
        <v>0</v>
      </c>
      <c r="H240" s="105">
        <v>0</v>
      </c>
      <c r="I240" s="105">
        <v>0</v>
      </c>
      <c r="J240" s="105">
        <v>0</v>
      </c>
      <c r="K240" s="105">
        <v>0</v>
      </c>
      <c r="L240" s="105">
        <v>0</v>
      </c>
    </row>
    <row r="241" spans="1:22" s="95" customFormat="1" ht="17.25" customHeight="1">
      <c r="A241" s="104" t="s">
        <v>229</v>
      </c>
      <c r="B241" s="105">
        <f t="shared" si="92"/>
        <v>5</v>
      </c>
      <c r="C241" s="105">
        <v>0</v>
      </c>
      <c r="D241" s="105">
        <v>5</v>
      </c>
      <c r="E241" s="105">
        <v>0</v>
      </c>
      <c r="F241" s="105">
        <v>0</v>
      </c>
      <c r="G241" s="105">
        <v>0</v>
      </c>
      <c r="H241" s="105">
        <v>0</v>
      </c>
      <c r="I241" s="105">
        <v>0</v>
      </c>
      <c r="J241" s="105">
        <v>0</v>
      </c>
      <c r="K241" s="105">
        <v>0</v>
      </c>
      <c r="L241" s="105">
        <v>0</v>
      </c>
    </row>
    <row r="242" spans="1:22" s="95" customFormat="1" ht="17.25" customHeight="1">
      <c r="A242" s="104" t="s">
        <v>230</v>
      </c>
      <c r="B242" s="105">
        <f t="shared" si="92"/>
        <v>3</v>
      </c>
      <c r="C242" s="105">
        <v>0</v>
      </c>
      <c r="D242" s="105">
        <v>3</v>
      </c>
      <c r="E242" s="105">
        <v>0</v>
      </c>
      <c r="F242" s="105">
        <v>0</v>
      </c>
      <c r="G242" s="105">
        <v>0</v>
      </c>
      <c r="H242" s="105">
        <v>0</v>
      </c>
      <c r="I242" s="105">
        <v>0</v>
      </c>
      <c r="J242" s="105">
        <v>0</v>
      </c>
      <c r="K242" s="105">
        <v>0</v>
      </c>
      <c r="L242" s="105">
        <v>0</v>
      </c>
    </row>
    <row r="243" spans="1:22" s="95" customFormat="1" ht="17.25" customHeight="1">
      <c r="A243" s="104" t="s">
        <v>231</v>
      </c>
      <c r="B243" s="105">
        <f t="shared" si="92"/>
        <v>3</v>
      </c>
      <c r="C243" s="105">
        <v>0</v>
      </c>
      <c r="D243" s="105">
        <v>3</v>
      </c>
      <c r="E243" s="105">
        <v>0</v>
      </c>
      <c r="F243" s="105">
        <v>0</v>
      </c>
      <c r="G243" s="105">
        <v>0</v>
      </c>
      <c r="H243" s="105">
        <v>0</v>
      </c>
      <c r="I243" s="105">
        <v>0</v>
      </c>
      <c r="J243" s="105">
        <v>0</v>
      </c>
      <c r="K243" s="105">
        <v>0</v>
      </c>
      <c r="L243" s="105">
        <v>0</v>
      </c>
    </row>
    <row r="244" spans="1:22" s="95" customFormat="1" ht="17.25" customHeight="1">
      <c r="A244" s="104" t="s">
        <v>232</v>
      </c>
      <c r="B244" s="105">
        <f t="shared" si="92"/>
        <v>150</v>
      </c>
      <c r="C244" s="105"/>
      <c r="D244" s="105">
        <v>150</v>
      </c>
      <c r="E244" s="105">
        <v>0</v>
      </c>
      <c r="F244" s="105">
        <v>0</v>
      </c>
      <c r="G244" s="105">
        <v>0</v>
      </c>
      <c r="H244" s="105">
        <v>0</v>
      </c>
      <c r="I244" s="105">
        <v>0</v>
      </c>
      <c r="J244" s="105">
        <v>0</v>
      </c>
      <c r="K244" s="105">
        <v>0</v>
      </c>
      <c r="L244" s="105">
        <v>0</v>
      </c>
    </row>
    <row r="245" spans="1:22" s="98" customFormat="1" ht="17.25" customHeight="1">
      <c r="A245" s="103" t="s">
        <v>233</v>
      </c>
      <c r="B245" s="168">
        <f t="shared" ref="B245:L245" si="93">SUM(B246:B247)</f>
        <v>150</v>
      </c>
      <c r="C245" s="168">
        <f t="shared" si="93"/>
        <v>0</v>
      </c>
      <c r="D245" s="168">
        <f t="shared" si="93"/>
        <v>150</v>
      </c>
      <c r="E245" s="168">
        <f t="shared" si="93"/>
        <v>0</v>
      </c>
      <c r="F245" s="168">
        <f t="shared" si="93"/>
        <v>0</v>
      </c>
      <c r="G245" s="168">
        <f t="shared" si="93"/>
        <v>0</v>
      </c>
      <c r="H245" s="168">
        <f t="shared" si="93"/>
        <v>0</v>
      </c>
      <c r="I245" s="168">
        <f t="shared" si="93"/>
        <v>0</v>
      </c>
      <c r="J245" s="168">
        <f t="shared" si="93"/>
        <v>0</v>
      </c>
      <c r="K245" s="168">
        <f t="shared" si="93"/>
        <v>0</v>
      </c>
      <c r="L245" s="168">
        <f t="shared" si="93"/>
        <v>0</v>
      </c>
      <c r="M245" s="95"/>
      <c r="N245" s="95"/>
      <c r="O245" s="95"/>
      <c r="P245" s="95"/>
      <c r="Q245" s="95"/>
      <c r="R245" s="95"/>
      <c r="S245" s="95"/>
      <c r="T245" s="95"/>
      <c r="U245" s="95"/>
      <c r="V245" s="95"/>
    </row>
    <row r="246" spans="1:22" s="95" customFormat="1" ht="17.25" customHeight="1">
      <c r="A246" s="104" t="s">
        <v>234</v>
      </c>
      <c r="B246" s="105">
        <f>SUM(C246:L246)</f>
        <v>30</v>
      </c>
      <c r="C246" s="105">
        <v>0</v>
      </c>
      <c r="D246" s="105">
        <v>30</v>
      </c>
      <c r="E246" s="105">
        <v>0</v>
      </c>
      <c r="F246" s="105">
        <v>0</v>
      </c>
      <c r="G246" s="105">
        <v>0</v>
      </c>
      <c r="H246" s="105">
        <v>0</v>
      </c>
      <c r="I246" s="105">
        <v>0</v>
      </c>
      <c r="J246" s="105">
        <v>0</v>
      </c>
      <c r="K246" s="105">
        <v>0</v>
      </c>
      <c r="L246" s="105">
        <v>0</v>
      </c>
    </row>
    <row r="247" spans="1:22" s="95" customFormat="1" ht="17.25" customHeight="1">
      <c r="A247" s="104" t="s">
        <v>235</v>
      </c>
      <c r="B247" s="105">
        <f>SUM(C247:L247)</f>
        <v>120</v>
      </c>
      <c r="C247" s="105"/>
      <c r="D247" s="105">
        <v>120</v>
      </c>
      <c r="E247" s="105"/>
      <c r="F247" s="105"/>
      <c r="G247" s="105"/>
      <c r="H247" s="105"/>
      <c r="I247" s="105"/>
      <c r="J247" s="105"/>
      <c r="K247" s="105"/>
      <c r="L247" s="105"/>
    </row>
    <row r="248" spans="1:22" s="98" customFormat="1" ht="17.25" customHeight="1">
      <c r="A248" s="103" t="s">
        <v>236</v>
      </c>
      <c r="B248" s="168">
        <f t="shared" ref="B248:L248" si="94">SUM(B249:B251)</f>
        <v>486</v>
      </c>
      <c r="C248" s="168">
        <f t="shared" si="94"/>
        <v>0</v>
      </c>
      <c r="D248" s="168">
        <f t="shared" si="94"/>
        <v>486</v>
      </c>
      <c r="E248" s="168">
        <f t="shared" si="94"/>
        <v>0</v>
      </c>
      <c r="F248" s="168">
        <f t="shared" si="94"/>
        <v>0</v>
      </c>
      <c r="G248" s="168">
        <f t="shared" si="94"/>
        <v>0</v>
      </c>
      <c r="H248" s="168">
        <f t="shared" si="94"/>
        <v>0</v>
      </c>
      <c r="I248" s="168">
        <f t="shared" si="94"/>
        <v>0</v>
      </c>
      <c r="J248" s="168">
        <f t="shared" si="94"/>
        <v>0</v>
      </c>
      <c r="K248" s="168">
        <f t="shared" si="94"/>
        <v>0</v>
      </c>
      <c r="L248" s="168">
        <f t="shared" si="94"/>
        <v>0</v>
      </c>
      <c r="M248" s="95"/>
      <c r="N248" s="95"/>
      <c r="O248" s="95"/>
      <c r="P248" s="95"/>
      <c r="Q248" s="95"/>
      <c r="R248" s="95"/>
      <c r="S248" s="95"/>
      <c r="T248" s="95"/>
      <c r="U248" s="95"/>
      <c r="V248" s="95"/>
    </row>
    <row r="249" spans="1:22" s="95" customFormat="1" ht="17.25" customHeight="1">
      <c r="A249" s="104" t="s">
        <v>449</v>
      </c>
      <c r="B249" s="105">
        <f>SUM(C249:L249)</f>
        <v>426</v>
      </c>
      <c r="C249" s="105"/>
      <c r="D249" s="105">
        <v>426</v>
      </c>
      <c r="E249" s="105"/>
      <c r="F249" s="105"/>
      <c r="G249" s="105"/>
      <c r="H249" s="105"/>
      <c r="I249" s="105"/>
      <c r="J249" s="105"/>
      <c r="K249" s="105"/>
      <c r="L249" s="105"/>
    </row>
    <row r="250" spans="1:22" s="95" customFormat="1" ht="17.25" customHeight="1">
      <c r="A250" s="104" t="s">
        <v>450</v>
      </c>
      <c r="B250" s="105">
        <f>SUM(C250:L250)</f>
        <v>30</v>
      </c>
      <c r="C250" s="105">
        <v>0</v>
      </c>
      <c r="D250" s="105">
        <v>30</v>
      </c>
      <c r="E250" s="105">
        <v>0</v>
      </c>
      <c r="F250" s="105">
        <v>0</v>
      </c>
      <c r="G250" s="105">
        <v>0</v>
      </c>
      <c r="H250" s="105">
        <v>0</v>
      </c>
      <c r="I250" s="105">
        <v>0</v>
      </c>
      <c r="J250" s="105">
        <v>0</v>
      </c>
      <c r="K250" s="105">
        <v>0</v>
      </c>
      <c r="L250" s="105">
        <v>0</v>
      </c>
    </row>
    <row r="251" spans="1:22" s="95" customFormat="1" ht="17.25" customHeight="1">
      <c r="A251" s="104" t="s">
        <v>451</v>
      </c>
      <c r="B251" s="105">
        <f>SUM(C251:L251)</f>
        <v>30</v>
      </c>
      <c r="C251" s="105"/>
      <c r="D251" s="105">
        <v>30</v>
      </c>
      <c r="E251" s="105"/>
      <c r="F251" s="105"/>
      <c r="G251" s="105"/>
      <c r="H251" s="105"/>
      <c r="I251" s="105"/>
      <c r="J251" s="105"/>
      <c r="K251" s="105"/>
      <c r="L251" s="105"/>
    </row>
    <row r="252" spans="1:22" s="97" customFormat="1" ht="17.25" customHeight="1">
      <c r="A252" s="102" t="s">
        <v>237</v>
      </c>
      <c r="B252" s="169">
        <f t="shared" ref="B252:L252" si="95">SUM(B253)</f>
        <v>284</v>
      </c>
      <c r="C252" s="169">
        <f t="shared" si="95"/>
        <v>72</v>
      </c>
      <c r="D252" s="169">
        <f t="shared" si="95"/>
        <v>85</v>
      </c>
      <c r="E252" s="169">
        <f t="shared" si="95"/>
        <v>5</v>
      </c>
      <c r="F252" s="169">
        <f t="shared" si="95"/>
        <v>120</v>
      </c>
      <c r="G252" s="169">
        <f t="shared" si="95"/>
        <v>0</v>
      </c>
      <c r="H252" s="169">
        <f t="shared" si="95"/>
        <v>0</v>
      </c>
      <c r="I252" s="169">
        <f t="shared" si="95"/>
        <v>2</v>
      </c>
      <c r="J252" s="169">
        <f t="shared" si="95"/>
        <v>0</v>
      </c>
      <c r="K252" s="169">
        <f t="shared" si="95"/>
        <v>0</v>
      </c>
      <c r="L252" s="169">
        <f t="shared" si="95"/>
        <v>0</v>
      </c>
      <c r="M252" s="95"/>
      <c r="N252" s="95"/>
      <c r="O252" s="95"/>
      <c r="P252" s="95"/>
      <c r="Q252" s="95"/>
      <c r="R252" s="95"/>
      <c r="S252" s="95"/>
      <c r="T252" s="95"/>
      <c r="U252" s="95"/>
      <c r="V252" s="95"/>
    </row>
    <row r="253" spans="1:22" s="98" customFormat="1" ht="17.25" customHeight="1">
      <c r="A253" s="103" t="s">
        <v>238</v>
      </c>
      <c r="B253" s="168">
        <f t="shared" ref="B253" si="96">SUM(B254:B256)</f>
        <v>284</v>
      </c>
      <c r="C253" s="168">
        <f t="shared" ref="C253:L253" si="97">SUM(C254:C256)</f>
        <v>72</v>
      </c>
      <c r="D253" s="168">
        <f t="shared" si="97"/>
        <v>85</v>
      </c>
      <c r="E253" s="168">
        <f t="shared" si="97"/>
        <v>5</v>
      </c>
      <c r="F253" s="168">
        <f t="shared" si="97"/>
        <v>120</v>
      </c>
      <c r="G253" s="168">
        <f t="shared" si="97"/>
        <v>0</v>
      </c>
      <c r="H253" s="168">
        <f t="shared" si="97"/>
        <v>0</v>
      </c>
      <c r="I253" s="168">
        <f t="shared" si="97"/>
        <v>2</v>
      </c>
      <c r="J253" s="168">
        <f t="shared" si="97"/>
        <v>0</v>
      </c>
      <c r="K253" s="168">
        <f t="shared" si="97"/>
        <v>0</v>
      </c>
      <c r="L253" s="168">
        <f t="shared" si="97"/>
        <v>0</v>
      </c>
      <c r="M253" s="95"/>
      <c r="N253" s="95"/>
      <c r="O253" s="95"/>
      <c r="P253" s="95"/>
      <c r="Q253" s="95"/>
      <c r="R253" s="95"/>
      <c r="S253" s="95"/>
      <c r="T253" s="95"/>
      <c r="U253" s="95"/>
      <c r="V253" s="95"/>
    </row>
    <row r="254" spans="1:22" s="95" customFormat="1" ht="17.25" customHeight="1">
      <c r="A254" s="104" t="s">
        <v>479</v>
      </c>
      <c r="B254" s="105">
        <f>SUM(C254:L254)</f>
        <v>129</v>
      </c>
      <c r="C254" s="105">
        <v>72</v>
      </c>
      <c r="D254" s="105">
        <v>50</v>
      </c>
      <c r="E254" s="105">
        <v>5</v>
      </c>
      <c r="F254" s="105">
        <v>0</v>
      </c>
      <c r="G254" s="105">
        <v>0</v>
      </c>
      <c r="H254" s="105">
        <v>0</v>
      </c>
      <c r="I254" s="105">
        <v>2</v>
      </c>
      <c r="J254" s="105">
        <v>0</v>
      </c>
      <c r="K254" s="105">
        <v>0</v>
      </c>
      <c r="L254" s="105"/>
    </row>
    <row r="255" spans="1:22" s="95" customFormat="1" ht="17.25" customHeight="1">
      <c r="A255" s="104" t="s">
        <v>239</v>
      </c>
      <c r="B255" s="105">
        <f>SUM(C255:L255)</f>
        <v>35</v>
      </c>
      <c r="C255" s="105">
        <v>0</v>
      </c>
      <c r="D255" s="105">
        <v>35</v>
      </c>
      <c r="E255" s="105">
        <v>0</v>
      </c>
      <c r="F255" s="105">
        <v>0</v>
      </c>
      <c r="G255" s="105">
        <v>0</v>
      </c>
      <c r="H255" s="105">
        <v>0</v>
      </c>
      <c r="I255" s="105">
        <v>0</v>
      </c>
      <c r="J255" s="105">
        <v>0</v>
      </c>
      <c r="K255" s="105">
        <v>0</v>
      </c>
      <c r="L255" s="105"/>
    </row>
    <row r="256" spans="1:22" s="95" customFormat="1" ht="17.25" customHeight="1">
      <c r="A256" s="104" t="s">
        <v>240</v>
      </c>
      <c r="B256" s="105">
        <f>SUM(C256:L256)</f>
        <v>120</v>
      </c>
      <c r="C256" s="105"/>
      <c r="D256" s="105">
        <v>0</v>
      </c>
      <c r="E256" s="105">
        <v>0</v>
      </c>
      <c r="F256" s="105">
        <v>120</v>
      </c>
      <c r="G256" s="105">
        <v>0</v>
      </c>
      <c r="H256" s="105">
        <v>0</v>
      </c>
      <c r="I256" s="105">
        <v>0</v>
      </c>
      <c r="J256" s="105">
        <v>0</v>
      </c>
      <c r="K256" s="105">
        <v>0</v>
      </c>
      <c r="L256" s="105">
        <v>0</v>
      </c>
    </row>
    <row r="257" spans="1:22" s="97" customFormat="1" ht="17.25" customHeight="1">
      <c r="A257" s="102" t="s">
        <v>444</v>
      </c>
      <c r="B257" s="169">
        <f t="shared" ref="B257:L258" si="98">SUM(B258)</f>
        <v>2</v>
      </c>
      <c r="C257" s="169">
        <f t="shared" si="98"/>
        <v>0</v>
      </c>
      <c r="D257" s="169">
        <f t="shared" si="98"/>
        <v>0</v>
      </c>
      <c r="E257" s="169">
        <f t="shared" si="98"/>
        <v>0</v>
      </c>
      <c r="F257" s="169">
        <f t="shared" si="98"/>
        <v>2</v>
      </c>
      <c r="G257" s="169">
        <f t="shared" si="98"/>
        <v>0</v>
      </c>
      <c r="H257" s="169">
        <f t="shared" si="98"/>
        <v>0</v>
      </c>
      <c r="I257" s="169">
        <f t="shared" si="98"/>
        <v>0</v>
      </c>
      <c r="J257" s="169">
        <f t="shared" si="98"/>
        <v>0</v>
      </c>
      <c r="K257" s="169">
        <f t="shared" si="98"/>
        <v>0</v>
      </c>
      <c r="L257" s="169">
        <f t="shared" si="98"/>
        <v>0</v>
      </c>
      <c r="M257" s="95"/>
      <c r="N257" s="95"/>
      <c r="O257" s="95"/>
      <c r="P257" s="95"/>
      <c r="Q257" s="95"/>
      <c r="R257" s="95"/>
      <c r="S257" s="95"/>
      <c r="T257" s="95"/>
      <c r="U257" s="95"/>
      <c r="V257" s="95"/>
    </row>
    <row r="258" spans="1:22" s="98" customFormat="1" ht="17.25" customHeight="1">
      <c r="A258" s="103" t="s">
        <v>241</v>
      </c>
      <c r="B258" s="168">
        <f t="shared" si="98"/>
        <v>2</v>
      </c>
      <c r="C258" s="168">
        <f t="shared" si="98"/>
        <v>0</v>
      </c>
      <c r="D258" s="168">
        <f t="shared" si="98"/>
        <v>0</v>
      </c>
      <c r="E258" s="168">
        <f t="shared" si="98"/>
        <v>0</v>
      </c>
      <c r="F258" s="168">
        <f t="shared" si="98"/>
        <v>2</v>
      </c>
      <c r="G258" s="168">
        <f t="shared" si="98"/>
        <v>0</v>
      </c>
      <c r="H258" s="168">
        <f t="shared" si="98"/>
        <v>0</v>
      </c>
      <c r="I258" s="168">
        <f t="shared" si="98"/>
        <v>0</v>
      </c>
      <c r="J258" s="168">
        <f t="shared" si="98"/>
        <v>0</v>
      </c>
      <c r="K258" s="168">
        <f t="shared" si="98"/>
        <v>0</v>
      </c>
      <c r="L258" s="168">
        <f t="shared" si="98"/>
        <v>0</v>
      </c>
      <c r="M258" s="95"/>
      <c r="N258" s="95"/>
      <c r="O258" s="95"/>
      <c r="P258" s="95"/>
      <c r="Q258" s="95"/>
      <c r="R258" s="95"/>
      <c r="S258" s="95"/>
      <c r="T258" s="95"/>
      <c r="U258" s="95"/>
      <c r="V258" s="95"/>
    </row>
    <row r="259" spans="1:22" s="95" customFormat="1" ht="17.25" customHeight="1">
      <c r="A259" s="104" t="s">
        <v>242</v>
      </c>
      <c r="B259" s="105">
        <f>SUM(C259:L259)</f>
        <v>2</v>
      </c>
      <c r="C259" s="105"/>
      <c r="D259" s="105"/>
      <c r="E259" s="105"/>
      <c r="F259" s="105">
        <v>2</v>
      </c>
      <c r="G259" s="105"/>
      <c r="H259" s="105"/>
      <c r="I259" s="105"/>
      <c r="J259" s="105"/>
      <c r="K259" s="105"/>
      <c r="L259" s="105"/>
    </row>
    <row r="260" spans="1:22" s="97" customFormat="1" ht="17.25" customHeight="1">
      <c r="A260" s="102" t="s">
        <v>445</v>
      </c>
      <c r="B260" s="169">
        <f t="shared" ref="B260:L261" si="99">SUM(B261)</f>
        <v>10000</v>
      </c>
      <c r="C260" s="169">
        <f t="shared" si="99"/>
        <v>0</v>
      </c>
      <c r="D260" s="169">
        <f t="shared" si="99"/>
        <v>0</v>
      </c>
      <c r="E260" s="169">
        <f t="shared" si="99"/>
        <v>0</v>
      </c>
      <c r="F260" s="169">
        <f t="shared" si="99"/>
        <v>0</v>
      </c>
      <c r="G260" s="169">
        <f t="shared" si="99"/>
        <v>0</v>
      </c>
      <c r="H260" s="169">
        <f t="shared" si="99"/>
        <v>10000</v>
      </c>
      <c r="I260" s="169">
        <f t="shared" si="99"/>
        <v>0</v>
      </c>
      <c r="J260" s="169">
        <f t="shared" si="99"/>
        <v>0</v>
      </c>
      <c r="K260" s="169">
        <f t="shared" si="99"/>
        <v>0</v>
      </c>
      <c r="L260" s="169">
        <f t="shared" si="99"/>
        <v>0</v>
      </c>
      <c r="M260" s="95"/>
      <c r="N260" s="95"/>
      <c r="O260" s="95"/>
      <c r="P260" s="95"/>
      <c r="Q260" s="95"/>
      <c r="R260" s="95"/>
      <c r="S260" s="95"/>
      <c r="T260" s="95"/>
      <c r="U260" s="95"/>
      <c r="V260" s="95"/>
    </row>
    <row r="261" spans="1:22" s="98" customFormat="1" ht="17.25" customHeight="1">
      <c r="A261" s="103" t="s">
        <v>441</v>
      </c>
      <c r="B261" s="168">
        <f t="shared" si="99"/>
        <v>10000</v>
      </c>
      <c r="C261" s="168">
        <f t="shared" si="99"/>
        <v>0</v>
      </c>
      <c r="D261" s="168">
        <f t="shared" si="99"/>
        <v>0</v>
      </c>
      <c r="E261" s="168">
        <f t="shared" si="99"/>
        <v>0</v>
      </c>
      <c r="F261" s="168">
        <f t="shared" si="99"/>
        <v>0</v>
      </c>
      <c r="G261" s="168">
        <f t="shared" si="99"/>
        <v>0</v>
      </c>
      <c r="H261" s="168">
        <f t="shared" si="99"/>
        <v>10000</v>
      </c>
      <c r="I261" s="168">
        <f t="shared" si="99"/>
        <v>0</v>
      </c>
      <c r="J261" s="168">
        <f t="shared" si="99"/>
        <v>0</v>
      </c>
      <c r="K261" s="168">
        <f t="shared" si="99"/>
        <v>0</v>
      </c>
      <c r="L261" s="168">
        <f t="shared" si="99"/>
        <v>0</v>
      </c>
      <c r="M261" s="95"/>
      <c r="N261" s="95"/>
      <c r="O261" s="95"/>
      <c r="P261" s="95"/>
      <c r="Q261" s="95"/>
      <c r="R261" s="95"/>
      <c r="S261" s="95"/>
      <c r="T261" s="95"/>
      <c r="U261" s="95"/>
      <c r="V261" s="95"/>
    </row>
    <row r="262" spans="1:22" s="95" customFormat="1" ht="17.25" customHeight="1">
      <c r="A262" s="104" t="s">
        <v>442</v>
      </c>
      <c r="B262" s="105">
        <f>SUM(C262:L262)</f>
        <v>10000</v>
      </c>
      <c r="C262" s="105"/>
      <c r="D262" s="105"/>
      <c r="E262" s="105"/>
      <c r="F262" s="105"/>
      <c r="G262" s="105"/>
      <c r="H262" s="105">
        <v>10000</v>
      </c>
      <c r="I262" s="105"/>
      <c r="J262" s="105"/>
      <c r="K262" s="105"/>
      <c r="L262" s="105"/>
    </row>
    <row r="263" spans="1:22" s="97" customFormat="1" ht="17.25" customHeight="1">
      <c r="A263" s="102" t="s">
        <v>482</v>
      </c>
      <c r="B263" s="169">
        <f t="shared" ref="B263:L264" si="100">SUM(B264)</f>
        <v>1330</v>
      </c>
      <c r="C263" s="169">
        <f t="shared" si="100"/>
        <v>0</v>
      </c>
      <c r="D263" s="169">
        <f t="shared" si="100"/>
        <v>0</v>
      </c>
      <c r="E263" s="169">
        <f t="shared" si="100"/>
        <v>0</v>
      </c>
      <c r="F263" s="169">
        <f t="shared" si="100"/>
        <v>0</v>
      </c>
      <c r="G263" s="169">
        <f t="shared" si="100"/>
        <v>0</v>
      </c>
      <c r="H263" s="169">
        <f t="shared" si="100"/>
        <v>1330</v>
      </c>
      <c r="I263" s="169">
        <f t="shared" si="100"/>
        <v>0</v>
      </c>
      <c r="J263" s="169">
        <f t="shared" si="100"/>
        <v>0</v>
      </c>
      <c r="K263" s="169">
        <f t="shared" si="100"/>
        <v>0</v>
      </c>
      <c r="L263" s="169">
        <f t="shared" si="100"/>
        <v>0</v>
      </c>
      <c r="M263" s="95"/>
      <c r="N263" s="95"/>
      <c r="O263" s="95"/>
      <c r="P263" s="95"/>
      <c r="Q263" s="95"/>
      <c r="R263" s="95"/>
      <c r="S263" s="95"/>
      <c r="T263" s="95"/>
      <c r="U263" s="95"/>
      <c r="V263" s="95"/>
    </row>
    <row r="264" spans="1:22" s="98" customFormat="1" ht="17.25" customHeight="1">
      <c r="A264" s="103" t="s">
        <v>243</v>
      </c>
      <c r="B264" s="168">
        <f t="shared" si="100"/>
        <v>1330</v>
      </c>
      <c r="C264" s="168">
        <f t="shared" si="100"/>
        <v>0</v>
      </c>
      <c r="D264" s="168">
        <f t="shared" si="100"/>
        <v>0</v>
      </c>
      <c r="E264" s="168">
        <f t="shared" si="100"/>
        <v>0</v>
      </c>
      <c r="F264" s="168">
        <f t="shared" si="100"/>
        <v>0</v>
      </c>
      <c r="G264" s="168">
        <f t="shared" si="100"/>
        <v>0</v>
      </c>
      <c r="H264" s="168">
        <f t="shared" si="100"/>
        <v>1330</v>
      </c>
      <c r="I264" s="168">
        <f t="shared" si="100"/>
        <v>0</v>
      </c>
      <c r="J264" s="168">
        <f t="shared" si="100"/>
        <v>0</v>
      </c>
      <c r="K264" s="168">
        <f t="shared" si="100"/>
        <v>0</v>
      </c>
      <c r="L264" s="168">
        <f t="shared" si="100"/>
        <v>0</v>
      </c>
      <c r="M264" s="95"/>
      <c r="N264" s="95"/>
      <c r="O264" s="95"/>
      <c r="P264" s="95"/>
      <c r="Q264" s="95"/>
      <c r="R264" s="95"/>
      <c r="S264" s="95"/>
      <c r="T264" s="95"/>
      <c r="U264" s="95"/>
      <c r="V264" s="95"/>
    </row>
    <row r="265" spans="1:22" s="95" customFormat="1" ht="17.25" customHeight="1">
      <c r="A265" s="104" t="s">
        <v>244</v>
      </c>
      <c r="B265" s="105">
        <f>SUM(C265:L265)</f>
        <v>1330</v>
      </c>
      <c r="C265" s="105"/>
      <c r="D265" s="105"/>
      <c r="E265" s="105"/>
      <c r="F265" s="105"/>
      <c r="G265" s="105"/>
      <c r="H265" s="105">
        <v>1330</v>
      </c>
      <c r="I265" s="105"/>
      <c r="J265" s="105"/>
      <c r="K265" s="105"/>
      <c r="L265" s="105"/>
    </row>
    <row r="266" spans="1:22" s="97" customFormat="1" ht="17.25" customHeight="1">
      <c r="A266" s="102" t="s">
        <v>483</v>
      </c>
      <c r="B266" s="169">
        <f t="shared" ref="B266:L266" si="101">SUM(B267)</f>
        <v>327</v>
      </c>
      <c r="C266" s="169">
        <f t="shared" si="101"/>
        <v>182</v>
      </c>
      <c r="D266" s="169">
        <f t="shared" si="101"/>
        <v>60</v>
      </c>
      <c r="E266" s="169">
        <f t="shared" si="101"/>
        <v>2</v>
      </c>
      <c r="F266" s="169">
        <f t="shared" si="101"/>
        <v>69</v>
      </c>
      <c r="G266" s="169">
        <f t="shared" si="101"/>
        <v>0</v>
      </c>
      <c r="H266" s="169">
        <f t="shared" si="101"/>
        <v>0</v>
      </c>
      <c r="I266" s="169">
        <f t="shared" si="101"/>
        <v>14</v>
      </c>
      <c r="J266" s="169">
        <f t="shared" si="101"/>
        <v>0</v>
      </c>
      <c r="K266" s="169">
        <f t="shared" si="101"/>
        <v>0</v>
      </c>
      <c r="L266" s="169">
        <f t="shared" si="101"/>
        <v>0</v>
      </c>
      <c r="M266" s="95"/>
      <c r="N266" s="95"/>
      <c r="O266" s="95"/>
      <c r="P266" s="95"/>
      <c r="Q266" s="95"/>
      <c r="R266" s="95"/>
      <c r="S266" s="95"/>
      <c r="T266" s="95"/>
      <c r="U266" s="95"/>
      <c r="V266" s="95"/>
    </row>
    <row r="267" spans="1:22" s="98" customFormat="1" ht="17.25" customHeight="1">
      <c r="A267" s="103" t="s">
        <v>245</v>
      </c>
      <c r="B267" s="168">
        <f t="shared" ref="B267" si="102">SUM(B268:B270)</f>
        <v>327</v>
      </c>
      <c r="C267" s="168">
        <f t="shared" ref="C267:L267" si="103">SUM(C268:C270)</f>
        <v>182</v>
      </c>
      <c r="D267" s="168">
        <f t="shared" si="103"/>
        <v>60</v>
      </c>
      <c r="E267" s="168">
        <f t="shared" si="103"/>
        <v>2</v>
      </c>
      <c r="F267" s="168">
        <f t="shared" si="103"/>
        <v>69</v>
      </c>
      <c r="G267" s="168">
        <f t="shared" si="103"/>
        <v>0</v>
      </c>
      <c r="H267" s="168">
        <f t="shared" si="103"/>
        <v>0</v>
      </c>
      <c r="I267" s="168">
        <f t="shared" si="103"/>
        <v>14</v>
      </c>
      <c r="J267" s="168">
        <f t="shared" si="103"/>
        <v>0</v>
      </c>
      <c r="K267" s="168">
        <f t="shared" si="103"/>
        <v>0</v>
      </c>
      <c r="L267" s="168">
        <f t="shared" si="103"/>
        <v>0</v>
      </c>
      <c r="M267" s="95"/>
      <c r="N267" s="95"/>
      <c r="O267" s="95"/>
      <c r="P267" s="95"/>
      <c r="Q267" s="95"/>
      <c r="R267" s="95"/>
      <c r="S267" s="95"/>
      <c r="T267" s="95"/>
      <c r="U267" s="95"/>
      <c r="V267" s="95"/>
    </row>
    <row r="268" spans="1:22" s="99" customFormat="1" ht="17.25" customHeight="1">
      <c r="A268" s="104" t="s">
        <v>82</v>
      </c>
      <c r="B268" s="105">
        <f>SUM(C268:L268)</f>
        <v>206</v>
      </c>
      <c r="C268" s="105">
        <v>182</v>
      </c>
      <c r="D268" s="105">
        <v>22</v>
      </c>
      <c r="E268" s="105">
        <v>2</v>
      </c>
      <c r="F268" s="105">
        <v>0</v>
      </c>
      <c r="G268" s="105">
        <v>0</v>
      </c>
      <c r="H268" s="105">
        <v>0</v>
      </c>
      <c r="I268" s="105">
        <v>0</v>
      </c>
      <c r="J268" s="105">
        <v>0</v>
      </c>
      <c r="K268" s="105">
        <v>0</v>
      </c>
      <c r="L268" s="105">
        <v>0</v>
      </c>
      <c r="M268" s="95"/>
      <c r="N268" s="95"/>
      <c r="O268" s="95"/>
      <c r="P268" s="95"/>
      <c r="Q268" s="95"/>
      <c r="R268" s="95"/>
      <c r="S268" s="95"/>
      <c r="T268" s="95"/>
      <c r="U268" s="95"/>
      <c r="V268" s="95"/>
    </row>
    <row r="269" spans="1:22" s="99" customFormat="1" ht="17.25" customHeight="1">
      <c r="A269" s="104" t="s">
        <v>83</v>
      </c>
      <c r="B269" s="105">
        <f>SUM(C269:L269)</f>
        <v>52</v>
      </c>
      <c r="C269" s="105">
        <v>0</v>
      </c>
      <c r="D269" s="105">
        <v>38</v>
      </c>
      <c r="E269" s="105">
        <v>0</v>
      </c>
      <c r="F269" s="105">
        <v>0</v>
      </c>
      <c r="G269" s="105">
        <v>0</v>
      </c>
      <c r="H269" s="105">
        <v>0</v>
      </c>
      <c r="I269" s="105">
        <v>14</v>
      </c>
      <c r="J269" s="105">
        <v>0</v>
      </c>
      <c r="K269" s="105">
        <v>0</v>
      </c>
      <c r="L269" s="105">
        <v>0</v>
      </c>
      <c r="M269" s="95"/>
      <c r="N269" s="95"/>
      <c r="O269" s="95"/>
      <c r="P269" s="95"/>
      <c r="Q269" s="95"/>
      <c r="R269" s="95"/>
      <c r="S269" s="95"/>
      <c r="T269" s="95"/>
      <c r="U269" s="95"/>
      <c r="V269" s="95"/>
    </row>
    <row r="270" spans="1:22" s="99" customFormat="1" ht="17.25" customHeight="1">
      <c r="A270" s="104" t="s">
        <v>246</v>
      </c>
      <c r="B270" s="105">
        <f>SUM(C270:L270)</f>
        <v>69</v>
      </c>
      <c r="C270" s="105">
        <v>0</v>
      </c>
      <c r="D270" s="105">
        <v>0</v>
      </c>
      <c r="E270" s="105">
        <v>0</v>
      </c>
      <c r="F270" s="105">
        <v>69</v>
      </c>
      <c r="G270" s="105">
        <v>0</v>
      </c>
      <c r="H270" s="105">
        <v>0</v>
      </c>
      <c r="I270" s="105">
        <v>0</v>
      </c>
      <c r="J270" s="105">
        <v>0</v>
      </c>
      <c r="K270" s="105">
        <v>0</v>
      </c>
      <c r="L270" s="105">
        <v>0</v>
      </c>
      <c r="M270" s="95"/>
      <c r="N270" s="95"/>
      <c r="O270" s="95"/>
      <c r="P270" s="95"/>
      <c r="Q270" s="95"/>
      <c r="R270" s="95"/>
      <c r="S270" s="95"/>
      <c r="T270" s="95"/>
      <c r="U270" s="95"/>
      <c r="V270" s="95"/>
    </row>
    <row r="271" spans="1:22" s="97" customFormat="1" ht="17.25" customHeight="1">
      <c r="A271" s="102" t="s">
        <v>484</v>
      </c>
      <c r="B271" s="168">
        <f>SUM(C271:L271)</f>
        <v>860</v>
      </c>
      <c r="C271" s="168"/>
      <c r="D271" s="168"/>
      <c r="E271" s="168"/>
      <c r="F271" s="168"/>
      <c r="G271" s="168"/>
      <c r="H271" s="168"/>
      <c r="I271" s="168"/>
      <c r="J271" s="168"/>
      <c r="K271" s="168"/>
      <c r="L271" s="168">
        <v>860</v>
      </c>
      <c r="M271" s="95"/>
      <c r="N271" s="95"/>
      <c r="O271" s="95"/>
      <c r="P271" s="95"/>
      <c r="Q271" s="95"/>
      <c r="R271" s="95"/>
      <c r="S271" s="95"/>
      <c r="T271" s="95"/>
      <c r="U271" s="95"/>
      <c r="V271" s="95"/>
    </row>
    <row r="272" spans="1:22" s="97" customFormat="1" ht="17.25" customHeight="1">
      <c r="A272" s="102" t="s">
        <v>485</v>
      </c>
      <c r="B272" s="169">
        <f t="shared" ref="B272:L273" si="104">SUM(B273)</f>
        <v>7568</v>
      </c>
      <c r="C272" s="169">
        <f t="shared" si="104"/>
        <v>2268</v>
      </c>
      <c r="D272" s="169">
        <f t="shared" si="104"/>
        <v>5300</v>
      </c>
      <c r="E272" s="169">
        <f t="shared" si="104"/>
        <v>0</v>
      </c>
      <c r="F272" s="169">
        <f t="shared" si="104"/>
        <v>0</v>
      </c>
      <c r="G272" s="169">
        <f t="shared" si="104"/>
        <v>0</v>
      </c>
      <c r="H272" s="169">
        <f t="shared" si="104"/>
        <v>0</v>
      </c>
      <c r="I272" s="169">
        <f t="shared" si="104"/>
        <v>0</v>
      </c>
      <c r="J272" s="169">
        <f t="shared" si="104"/>
        <v>0</v>
      </c>
      <c r="K272" s="169">
        <f t="shared" si="104"/>
        <v>0</v>
      </c>
      <c r="L272" s="169">
        <f t="shared" si="104"/>
        <v>0</v>
      </c>
      <c r="M272" s="95"/>
      <c r="N272" s="95"/>
      <c r="O272" s="95"/>
      <c r="P272" s="95"/>
      <c r="Q272" s="95"/>
      <c r="R272" s="95"/>
      <c r="S272" s="95"/>
      <c r="T272" s="95"/>
      <c r="U272" s="95"/>
      <c r="V272" s="95"/>
    </row>
    <row r="273" spans="1:22" s="98" customFormat="1" ht="17.25" customHeight="1">
      <c r="A273" s="103" t="s">
        <v>247</v>
      </c>
      <c r="B273" s="168">
        <f t="shared" si="104"/>
        <v>7568</v>
      </c>
      <c r="C273" s="168">
        <f t="shared" si="104"/>
        <v>2268</v>
      </c>
      <c r="D273" s="168">
        <f t="shared" si="104"/>
        <v>5300</v>
      </c>
      <c r="E273" s="168">
        <f t="shared" si="104"/>
        <v>0</v>
      </c>
      <c r="F273" s="168">
        <f t="shared" si="104"/>
        <v>0</v>
      </c>
      <c r="G273" s="168">
        <f t="shared" si="104"/>
        <v>0</v>
      </c>
      <c r="H273" s="168">
        <f t="shared" si="104"/>
        <v>0</v>
      </c>
      <c r="I273" s="168">
        <f t="shared" si="104"/>
        <v>0</v>
      </c>
      <c r="J273" s="168">
        <f t="shared" si="104"/>
        <v>0</v>
      </c>
      <c r="K273" s="168">
        <f t="shared" si="104"/>
        <v>0</v>
      </c>
      <c r="L273" s="168">
        <f t="shared" si="104"/>
        <v>0</v>
      </c>
      <c r="M273" s="95"/>
      <c r="N273" s="95"/>
      <c r="O273" s="95"/>
      <c r="P273" s="95"/>
      <c r="Q273" s="95"/>
      <c r="R273" s="95"/>
      <c r="S273" s="95"/>
      <c r="T273" s="95"/>
      <c r="U273" s="95"/>
      <c r="V273" s="95"/>
    </row>
    <row r="274" spans="1:22" s="95" customFormat="1" ht="17.25" customHeight="1">
      <c r="A274" s="104" t="s">
        <v>248</v>
      </c>
      <c r="B274" s="105">
        <f>SUM(C274:L274)</f>
        <v>7568</v>
      </c>
      <c r="C274" s="105">
        <v>2268</v>
      </c>
      <c r="D274" s="105">
        <f>7715-2415-1500+1500</f>
        <v>5300</v>
      </c>
      <c r="E274" s="105"/>
      <c r="F274" s="105"/>
      <c r="G274" s="105"/>
      <c r="H274" s="105"/>
      <c r="I274" s="105"/>
      <c r="J274" s="105"/>
      <c r="K274" s="105"/>
      <c r="L274" s="105"/>
    </row>
    <row r="275" spans="1:22" s="97" customFormat="1" ht="17.25" customHeight="1">
      <c r="A275" s="102" t="s">
        <v>486</v>
      </c>
      <c r="B275" s="169">
        <f t="shared" ref="B275:L276" si="105">SUM(B276)</f>
        <v>8579</v>
      </c>
      <c r="C275" s="169">
        <f t="shared" si="105"/>
        <v>0</v>
      </c>
      <c r="D275" s="169">
        <f t="shared" si="105"/>
        <v>0</v>
      </c>
      <c r="E275" s="169">
        <f t="shared" si="105"/>
        <v>0</v>
      </c>
      <c r="F275" s="169">
        <f t="shared" si="105"/>
        <v>0</v>
      </c>
      <c r="G275" s="169">
        <f t="shared" si="105"/>
        <v>0</v>
      </c>
      <c r="H275" s="169">
        <f t="shared" si="105"/>
        <v>0</v>
      </c>
      <c r="I275" s="169">
        <f t="shared" si="105"/>
        <v>0</v>
      </c>
      <c r="J275" s="169">
        <f t="shared" si="105"/>
        <v>0</v>
      </c>
      <c r="K275" s="169">
        <f t="shared" si="105"/>
        <v>8579</v>
      </c>
      <c r="L275" s="169">
        <f t="shared" si="105"/>
        <v>0</v>
      </c>
      <c r="M275" s="95"/>
      <c r="N275" s="95"/>
      <c r="O275" s="95"/>
      <c r="P275" s="95"/>
      <c r="Q275" s="95"/>
      <c r="R275" s="95"/>
      <c r="S275" s="95"/>
      <c r="T275" s="95"/>
      <c r="U275" s="95"/>
      <c r="V275" s="95"/>
    </row>
    <row r="276" spans="1:22" s="98" customFormat="1" ht="17.25" customHeight="1">
      <c r="A276" s="103" t="s">
        <v>249</v>
      </c>
      <c r="B276" s="168">
        <f t="shared" si="105"/>
        <v>8579</v>
      </c>
      <c r="C276" s="168">
        <f t="shared" si="105"/>
        <v>0</v>
      </c>
      <c r="D276" s="168">
        <f t="shared" si="105"/>
        <v>0</v>
      </c>
      <c r="E276" s="168">
        <f t="shared" si="105"/>
        <v>0</v>
      </c>
      <c r="F276" s="168">
        <f t="shared" si="105"/>
        <v>0</v>
      </c>
      <c r="G276" s="168">
        <f t="shared" si="105"/>
        <v>0</v>
      </c>
      <c r="H276" s="168">
        <f t="shared" si="105"/>
        <v>0</v>
      </c>
      <c r="I276" s="168">
        <f t="shared" si="105"/>
        <v>0</v>
      </c>
      <c r="J276" s="168">
        <f t="shared" si="105"/>
        <v>0</v>
      </c>
      <c r="K276" s="168">
        <f t="shared" si="105"/>
        <v>8579</v>
      </c>
      <c r="L276" s="168">
        <f t="shared" si="105"/>
        <v>0</v>
      </c>
      <c r="M276" s="95"/>
      <c r="N276" s="95"/>
      <c r="O276" s="95"/>
      <c r="P276" s="95"/>
      <c r="Q276" s="95"/>
      <c r="R276" s="95"/>
      <c r="S276" s="95"/>
      <c r="T276" s="95"/>
      <c r="U276" s="95"/>
      <c r="V276" s="95"/>
    </row>
    <row r="277" spans="1:22" s="95" customFormat="1" ht="17.25" customHeight="1">
      <c r="A277" s="104" t="s">
        <v>250</v>
      </c>
      <c r="B277" s="105">
        <f>SUM(C277:L277)</f>
        <v>8579</v>
      </c>
      <c r="C277" s="105"/>
      <c r="D277" s="105"/>
      <c r="E277" s="105"/>
      <c r="F277" s="105"/>
      <c r="G277" s="105"/>
      <c r="H277" s="105"/>
      <c r="I277" s="105"/>
      <c r="J277" s="105"/>
      <c r="K277" s="105">
        <v>8579</v>
      </c>
      <c r="L277" s="105"/>
    </row>
    <row r="278" spans="1:22" s="97" customFormat="1" ht="17.25" customHeight="1">
      <c r="A278" s="102" t="s">
        <v>487</v>
      </c>
      <c r="B278" s="169">
        <f t="shared" ref="B278:L278" si="106">SUM(B279)</f>
        <v>10</v>
      </c>
      <c r="C278" s="169">
        <f t="shared" si="106"/>
        <v>0</v>
      </c>
      <c r="D278" s="169">
        <f t="shared" si="106"/>
        <v>0</v>
      </c>
      <c r="E278" s="169">
        <f t="shared" si="106"/>
        <v>0</v>
      </c>
      <c r="F278" s="169">
        <f t="shared" si="106"/>
        <v>0</v>
      </c>
      <c r="G278" s="169">
        <f t="shared" si="106"/>
        <v>0</v>
      </c>
      <c r="H278" s="169">
        <f t="shared" si="106"/>
        <v>0</v>
      </c>
      <c r="I278" s="169">
        <f t="shared" si="106"/>
        <v>0</v>
      </c>
      <c r="J278" s="169">
        <f t="shared" si="106"/>
        <v>0</v>
      </c>
      <c r="K278" s="169">
        <f t="shared" si="106"/>
        <v>10</v>
      </c>
      <c r="L278" s="169">
        <f t="shared" si="106"/>
        <v>0</v>
      </c>
      <c r="M278" s="95"/>
      <c r="N278" s="95"/>
      <c r="O278" s="95"/>
      <c r="P278" s="95"/>
      <c r="Q278" s="95"/>
      <c r="R278" s="95"/>
      <c r="S278" s="95"/>
      <c r="T278" s="95"/>
      <c r="U278" s="95"/>
      <c r="V278" s="95"/>
    </row>
    <row r="279" spans="1:22" s="98" customFormat="1" ht="17.25" customHeight="1">
      <c r="A279" s="103" t="s">
        <v>251</v>
      </c>
      <c r="B279" s="168">
        <f>SUM(C279:L279)</f>
        <v>10</v>
      </c>
      <c r="C279" s="168"/>
      <c r="D279" s="168"/>
      <c r="E279" s="168"/>
      <c r="F279" s="168"/>
      <c r="G279" s="168"/>
      <c r="H279" s="168"/>
      <c r="I279" s="168"/>
      <c r="J279" s="168"/>
      <c r="K279" s="168">
        <v>10</v>
      </c>
      <c r="L279" s="168"/>
      <c r="M279" s="95"/>
      <c r="N279" s="95"/>
      <c r="O279" s="95"/>
      <c r="P279" s="95"/>
      <c r="Q279" s="95"/>
      <c r="R279" s="95"/>
      <c r="S279" s="95"/>
      <c r="T279" s="95"/>
      <c r="U279" s="95"/>
      <c r="V279" s="95"/>
    </row>
    <row r="280" spans="1:22" s="97" customFormat="1" ht="17.25" customHeight="1">
      <c r="A280" s="110" t="s">
        <v>252</v>
      </c>
      <c r="B280" s="168">
        <f t="shared" ref="B280:L280" si="107">SUM(B7,B87,B90,B98,B119,B130,B145,B199,B218,B224,B235,B252,B257,B260,B263,B266,B271,B272,B275,B278)</f>
        <v>142064</v>
      </c>
      <c r="C280" s="168">
        <f t="shared" si="107"/>
        <v>16184</v>
      </c>
      <c r="D280" s="168">
        <f t="shared" si="107"/>
        <v>13272</v>
      </c>
      <c r="E280" s="168">
        <f t="shared" si="107"/>
        <v>502</v>
      </c>
      <c r="F280" s="168">
        <f t="shared" si="107"/>
        <v>63954</v>
      </c>
      <c r="G280" s="168">
        <f t="shared" si="107"/>
        <v>1757</v>
      </c>
      <c r="H280" s="168">
        <f t="shared" si="107"/>
        <v>13082</v>
      </c>
      <c r="I280" s="168">
        <f t="shared" si="107"/>
        <v>10286</v>
      </c>
      <c r="J280" s="168">
        <f t="shared" si="107"/>
        <v>13578</v>
      </c>
      <c r="K280" s="168">
        <f t="shared" si="107"/>
        <v>8589</v>
      </c>
      <c r="L280" s="168">
        <f t="shared" si="107"/>
        <v>860</v>
      </c>
      <c r="M280" s="95"/>
      <c r="N280" s="95"/>
      <c r="O280" s="95"/>
      <c r="P280" s="95"/>
      <c r="Q280" s="95"/>
      <c r="R280" s="95"/>
      <c r="S280" s="95"/>
      <c r="T280" s="95"/>
      <c r="U280" s="95"/>
      <c r="V280" s="95"/>
    </row>
  </sheetData>
  <mergeCells count="6">
    <mergeCell ref="A2:L2"/>
    <mergeCell ref="B4:L4"/>
    <mergeCell ref="C5:L5"/>
    <mergeCell ref="A4:A6"/>
    <mergeCell ref="B5:B6"/>
    <mergeCell ref="K3:L3"/>
  </mergeCells>
  <phoneticPr fontId="91" type="noConversion"/>
  <printOptions horizontalCentered="1"/>
  <pageMargins left="0.39370078740157483" right="0.39370078740157483" top="0.59055118110236227" bottom="0.59055118110236227" header="0.39370078740157483" footer="0.35433070866141736"/>
  <pageSetup paperSize="9" firstPageNumber="18" orientation="landscape" useFirstPageNumber="1" r:id="rId1"/>
  <headerFooter alignWithMargins="0">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zoomScaleNormal="100" workbookViewId="0">
      <pane ySplit="4" topLeftCell="A65" activePane="bottomLeft" state="frozen"/>
      <selection activeCell="B6" sqref="B6:B18"/>
      <selection pane="bottomLeft" activeCell="A70" sqref="A70:XFD80"/>
    </sheetView>
  </sheetViews>
  <sheetFormatPr defaultColWidth="9.140625" defaultRowHeight="15.75"/>
  <cols>
    <col min="1" max="1" width="48.5703125" style="86" customWidth="1"/>
    <col min="2" max="2" width="11.42578125" style="87" customWidth="1"/>
    <col min="3" max="3" width="81.42578125" style="88" customWidth="1"/>
    <col min="4" max="16384" width="9.140625" style="89"/>
  </cols>
  <sheetData>
    <row r="1" spans="1:7" s="83" customFormat="1" ht="18.75" customHeight="1">
      <c r="A1" s="227" t="s">
        <v>266</v>
      </c>
      <c r="E1" s="90"/>
      <c r="F1" s="92"/>
      <c r="G1" s="93"/>
    </row>
    <row r="2" spans="1:7" s="84" customFormat="1" ht="37.5" customHeight="1">
      <c r="A2" s="265" t="s">
        <v>490</v>
      </c>
      <c r="B2" s="265"/>
      <c r="C2" s="265"/>
    </row>
    <row r="3" spans="1:7" s="85" customFormat="1" ht="22.5" customHeight="1">
      <c r="A3" s="249"/>
      <c r="B3" s="249"/>
      <c r="C3" s="91" t="s">
        <v>30</v>
      </c>
    </row>
    <row r="4" spans="1:7" s="84" customFormat="1" ht="22.5" customHeight="1">
      <c r="A4" s="228" t="s">
        <v>267</v>
      </c>
      <c r="B4" s="229" t="s">
        <v>268</v>
      </c>
      <c r="C4" s="228" t="s">
        <v>34</v>
      </c>
    </row>
    <row r="5" spans="1:7" s="233" customFormat="1" ht="22.5" customHeight="1">
      <c r="A5" s="230" t="s">
        <v>80</v>
      </c>
      <c r="B5" s="231">
        <f>SUM(B6)</f>
        <v>6</v>
      </c>
      <c r="C5" s="232"/>
    </row>
    <row r="6" spans="1:7" s="240" customFormat="1" ht="22.5" customHeight="1">
      <c r="A6" s="237" t="s">
        <v>491</v>
      </c>
      <c r="B6" s="238">
        <f>SUM(B7)</f>
        <v>6</v>
      </c>
      <c r="C6" s="239"/>
    </row>
    <row r="7" spans="1:7" s="84" customFormat="1" ht="22.5" customHeight="1">
      <c r="A7" s="234" t="s">
        <v>492</v>
      </c>
      <c r="B7" s="229">
        <v>6</v>
      </c>
      <c r="C7" s="235" t="s">
        <v>493</v>
      </c>
    </row>
    <row r="8" spans="1:7" s="233" customFormat="1" ht="22.5" customHeight="1">
      <c r="A8" s="230" t="s">
        <v>269</v>
      </c>
      <c r="B8" s="231">
        <f>SUM(B9)</f>
        <v>36</v>
      </c>
      <c r="C8" s="232"/>
    </row>
    <row r="9" spans="1:7" s="240" customFormat="1" ht="22.5" customHeight="1">
      <c r="A9" s="237" t="s">
        <v>494</v>
      </c>
      <c r="B9" s="238">
        <f>SUM(B10:B12)</f>
        <v>36</v>
      </c>
      <c r="C9" s="239"/>
    </row>
    <row r="10" spans="1:7" s="84" customFormat="1" ht="22.5" customHeight="1">
      <c r="A10" s="234" t="s">
        <v>495</v>
      </c>
      <c r="B10" s="229">
        <v>11</v>
      </c>
      <c r="C10" s="235" t="s">
        <v>575</v>
      </c>
    </row>
    <row r="11" spans="1:7" s="84" customFormat="1" ht="22.5" customHeight="1">
      <c r="A11" s="234" t="s">
        <v>496</v>
      </c>
      <c r="B11" s="229">
        <v>5</v>
      </c>
      <c r="C11" s="235" t="s">
        <v>497</v>
      </c>
    </row>
    <row r="12" spans="1:7" s="84" customFormat="1" ht="22.5" customHeight="1">
      <c r="A12" s="234" t="s">
        <v>498</v>
      </c>
      <c r="B12" s="229">
        <v>20</v>
      </c>
      <c r="C12" s="235" t="s">
        <v>576</v>
      </c>
    </row>
    <row r="13" spans="1:7" s="233" customFormat="1" ht="22.5" customHeight="1">
      <c r="A13" s="230" t="s">
        <v>270</v>
      </c>
      <c r="B13" s="231">
        <f>SUM(B14)</f>
        <v>763</v>
      </c>
      <c r="C13" s="232"/>
    </row>
    <row r="14" spans="1:7" s="240" customFormat="1" ht="22.5" customHeight="1">
      <c r="A14" s="237" t="s">
        <v>499</v>
      </c>
      <c r="B14" s="238">
        <f>SUM(B15)</f>
        <v>763</v>
      </c>
      <c r="C14" s="239"/>
    </row>
    <row r="15" spans="1:7" s="84" customFormat="1" ht="22.5" customHeight="1">
      <c r="A15" s="234" t="s">
        <v>500</v>
      </c>
      <c r="B15" s="229">
        <v>763</v>
      </c>
      <c r="C15" s="235" t="s">
        <v>501</v>
      </c>
    </row>
    <row r="16" spans="1:7" s="233" customFormat="1" ht="22.5" customHeight="1">
      <c r="A16" s="230" t="s">
        <v>271</v>
      </c>
      <c r="B16" s="231">
        <f>SUM(B17)</f>
        <v>50</v>
      </c>
      <c r="C16" s="232"/>
    </row>
    <row r="17" spans="1:3" s="240" customFormat="1" ht="22.5" customHeight="1">
      <c r="A17" s="237" t="s">
        <v>502</v>
      </c>
      <c r="B17" s="238">
        <f>SUM(B18)</f>
        <v>50</v>
      </c>
      <c r="C17" s="239"/>
    </row>
    <row r="18" spans="1:3" s="84" customFormat="1" ht="22.5" customHeight="1">
      <c r="A18" s="234" t="s">
        <v>503</v>
      </c>
      <c r="B18" s="229">
        <v>50</v>
      </c>
      <c r="C18" s="235" t="s">
        <v>577</v>
      </c>
    </row>
    <row r="19" spans="1:3" s="233" customFormat="1" ht="22.5" customHeight="1">
      <c r="A19" s="230" t="s">
        <v>504</v>
      </c>
      <c r="B19" s="231">
        <f>SUM(B20)</f>
        <v>93</v>
      </c>
      <c r="C19" s="232"/>
    </row>
    <row r="20" spans="1:3" s="240" customFormat="1" ht="22.5" customHeight="1">
      <c r="A20" s="237" t="s">
        <v>505</v>
      </c>
      <c r="B20" s="238">
        <f>SUM(B21:B23)</f>
        <v>93</v>
      </c>
      <c r="C20" s="239"/>
    </row>
    <row r="21" spans="1:3" s="84" customFormat="1" ht="22.5" customHeight="1">
      <c r="A21" s="234" t="s">
        <v>506</v>
      </c>
      <c r="B21" s="229">
        <v>16</v>
      </c>
      <c r="C21" s="235" t="s">
        <v>507</v>
      </c>
    </row>
    <row r="22" spans="1:3" s="84" customFormat="1" ht="22.5" customHeight="1">
      <c r="A22" s="234" t="s">
        <v>508</v>
      </c>
      <c r="B22" s="229">
        <v>70</v>
      </c>
      <c r="C22" s="235" t="s">
        <v>509</v>
      </c>
    </row>
    <row r="23" spans="1:3" s="84" customFormat="1" ht="22.5" customHeight="1">
      <c r="A23" s="234" t="s">
        <v>510</v>
      </c>
      <c r="B23" s="229">
        <v>7</v>
      </c>
      <c r="C23" s="235" t="s">
        <v>511</v>
      </c>
    </row>
    <row r="24" spans="1:3" s="233" customFormat="1" ht="22.5" customHeight="1">
      <c r="A24" s="230" t="s">
        <v>272</v>
      </c>
      <c r="B24" s="231">
        <f>SUM(B25,B27,B30,B32,B34,B37,B39,B41,B43,B45)</f>
        <v>1773</v>
      </c>
      <c r="C24" s="232"/>
    </row>
    <row r="25" spans="1:3" s="240" customFormat="1" ht="22.5" customHeight="1">
      <c r="A25" s="237" t="s">
        <v>512</v>
      </c>
      <c r="B25" s="238">
        <f>SUM(B26)</f>
        <v>7</v>
      </c>
      <c r="C25" s="239"/>
    </row>
    <row r="26" spans="1:3" s="84" customFormat="1" ht="22.5" customHeight="1">
      <c r="A26" s="234" t="s">
        <v>513</v>
      </c>
      <c r="B26" s="229">
        <v>7</v>
      </c>
      <c r="C26" s="235" t="s">
        <v>578</v>
      </c>
    </row>
    <row r="27" spans="1:3" s="240" customFormat="1" ht="22.5" customHeight="1">
      <c r="A27" s="237" t="s">
        <v>514</v>
      </c>
      <c r="B27" s="238">
        <f>SUM(B28:B29)</f>
        <v>50</v>
      </c>
      <c r="C27" s="239"/>
    </row>
    <row r="28" spans="1:3" s="84" customFormat="1" ht="22.5" customHeight="1">
      <c r="A28" s="234" t="s">
        <v>515</v>
      </c>
      <c r="B28" s="229">
        <v>7</v>
      </c>
      <c r="C28" s="235" t="s">
        <v>579</v>
      </c>
    </row>
    <row r="29" spans="1:3" s="84" customFormat="1" ht="22.5" customHeight="1">
      <c r="A29" s="234" t="s">
        <v>516</v>
      </c>
      <c r="B29" s="229">
        <v>43</v>
      </c>
      <c r="C29" s="235" t="s">
        <v>517</v>
      </c>
    </row>
    <row r="30" spans="1:3" s="240" customFormat="1" ht="22.5" customHeight="1">
      <c r="A30" s="237" t="s">
        <v>518</v>
      </c>
      <c r="B30" s="238">
        <f>SUM(B31)</f>
        <v>2</v>
      </c>
      <c r="C30" s="239"/>
    </row>
    <row r="31" spans="1:3" s="84" customFormat="1" ht="22.5" customHeight="1">
      <c r="A31" s="234" t="s">
        <v>519</v>
      </c>
      <c r="B31" s="229">
        <v>2</v>
      </c>
      <c r="C31" s="235" t="s">
        <v>520</v>
      </c>
    </row>
    <row r="32" spans="1:3" s="240" customFormat="1" ht="22.5" customHeight="1">
      <c r="A32" s="237" t="s">
        <v>521</v>
      </c>
      <c r="B32" s="238">
        <f>SUM(B33)</f>
        <v>5</v>
      </c>
      <c r="C32" s="239"/>
    </row>
    <row r="33" spans="1:3" s="84" customFormat="1" ht="22.5" customHeight="1">
      <c r="A33" s="234" t="s">
        <v>522</v>
      </c>
      <c r="B33" s="229">
        <v>5</v>
      </c>
      <c r="C33" s="235" t="s">
        <v>523</v>
      </c>
    </row>
    <row r="34" spans="1:3" s="240" customFormat="1" ht="22.5" customHeight="1">
      <c r="A34" s="237" t="s">
        <v>524</v>
      </c>
      <c r="B34" s="238">
        <f>SUM(B35:B36)</f>
        <v>72</v>
      </c>
      <c r="C34" s="239"/>
    </row>
    <row r="35" spans="1:3" s="84" customFormat="1" ht="22.5" customHeight="1">
      <c r="A35" s="234" t="s">
        <v>525</v>
      </c>
      <c r="B35" s="229">
        <v>62</v>
      </c>
      <c r="C35" s="235" t="s">
        <v>526</v>
      </c>
    </row>
    <row r="36" spans="1:3" s="84" customFormat="1" ht="22.5" customHeight="1">
      <c r="A36" s="234" t="s">
        <v>527</v>
      </c>
      <c r="B36" s="229">
        <v>10</v>
      </c>
      <c r="C36" s="235" t="s">
        <v>528</v>
      </c>
    </row>
    <row r="37" spans="1:3" s="240" customFormat="1" ht="22.5" customHeight="1">
      <c r="A37" s="237" t="s">
        <v>529</v>
      </c>
      <c r="B37" s="238">
        <f>SUM(B38)</f>
        <v>78</v>
      </c>
      <c r="C37" s="239"/>
    </row>
    <row r="38" spans="1:3" s="84" customFormat="1" ht="22.5" customHeight="1">
      <c r="A38" s="234" t="s">
        <v>530</v>
      </c>
      <c r="B38" s="229">
        <v>78</v>
      </c>
      <c r="C38" s="235" t="s">
        <v>531</v>
      </c>
    </row>
    <row r="39" spans="1:3" s="240" customFormat="1" ht="22.5" customHeight="1">
      <c r="A39" s="237" t="s">
        <v>532</v>
      </c>
      <c r="B39" s="238">
        <f>SUM(B40)</f>
        <v>32</v>
      </c>
      <c r="C39" s="239"/>
    </row>
    <row r="40" spans="1:3" s="84" customFormat="1" ht="22.5" customHeight="1">
      <c r="A40" s="234" t="s">
        <v>533</v>
      </c>
      <c r="B40" s="229">
        <v>32</v>
      </c>
      <c r="C40" s="235" t="s">
        <v>534</v>
      </c>
    </row>
    <row r="41" spans="1:3" s="240" customFormat="1" ht="22.5" customHeight="1">
      <c r="A41" s="237" t="s">
        <v>535</v>
      </c>
      <c r="B41" s="238">
        <f>SUM(B42)</f>
        <v>32</v>
      </c>
      <c r="C41" s="239"/>
    </row>
    <row r="42" spans="1:3" s="84" customFormat="1" ht="22.5" customHeight="1">
      <c r="A42" s="234" t="s">
        <v>536</v>
      </c>
      <c r="B42" s="229">
        <v>32</v>
      </c>
      <c r="C42" s="235" t="s">
        <v>537</v>
      </c>
    </row>
    <row r="43" spans="1:3" s="240" customFormat="1" ht="22.5" customHeight="1">
      <c r="A43" s="237" t="s">
        <v>538</v>
      </c>
      <c r="B43" s="238">
        <f>SUM(B44)</f>
        <v>1490</v>
      </c>
      <c r="C43" s="239"/>
    </row>
    <row r="44" spans="1:3" s="84" customFormat="1" ht="22.5" customHeight="1">
      <c r="A44" s="234" t="s">
        <v>539</v>
      </c>
      <c r="B44" s="229">
        <v>1490</v>
      </c>
      <c r="C44" s="235" t="s">
        <v>540</v>
      </c>
    </row>
    <row r="45" spans="1:3" s="240" customFormat="1" ht="22.5" customHeight="1">
      <c r="A45" s="237" t="s">
        <v>541</v>
      </c>
      <c r="B45" s="238">
        <f>SUM(B46)</f>
        <v>5</v>
      </c>
      <c r="C45" s="239"/>
    </row>
    <row r="46" spans="1:3" s="84" customFormat="1" ht="37.5" customHeight="1">
      <c r="A46" s="234" t="s">
        <v>542</v>
      </c>
      <c r="B46" s="229">
        <v>5</v>
      </c>
      <c r="C46" s="235" t="s">
        <v>543</v>
      </c>
    </row>
    <row r="47" spans="1:3" s="233" customFormat="1" ht="22.5" customHeight="1">
      <c r="A47" s="230" t="s">
        <v>544</v>
      </c>
      <c r="B47" s="231">
        <f>SUM(B48,B50,B53)</f>
        <v>1950</v>
      </c>
      <c r="C47" s="232"/>
    </row>
    <row r="48" spans="1:3" s="240" customFormat="1" ht="22.5" customHeight="1">
      <c r="A48" s="237" t="s">
        <v>545</v>
      </c>
      <c r="B48" s="238">
        <f>SUM(B49)</f>
        <v>69</v>
      </c>
      <c r="C48" s="239"/>
    </row>
    <row r="49" spans="1:3" s="84" customFormat="1" ht="22.5" customHeight="1">
      <c r="A49" s="234" t="s">
        <v>546</v>
      </c>
      <c r="B49" s="229">
        <v>69</v>
      </c>
      <c r="C49" s="235" t="s">
        <v>547</v>
      </c>
    </row>
    <row r="50" spans="1:3" s="240" customFormat="1" ht="22.5" customHeight="1">
      <c r="A50" s="237" t="s">
        <v>548</v>
      </c>
      <c r="B50" s="238">
        <f>SUM(B51:B52)</f>
        <v>1127</v>
      </c>
      <c r="C50" s="239"/>
    </row>
    <row r="51" spans="1:3" s="84" customFormat="1" ht="22.5" customHeight="1">
      <c r="A51" s="234" t="s">
        <v>549</v>
      </c>
      <c r="B51" s="229">
        <v>1114</v>
      </c>
      <c r="C51" s="235" t="s">
        <v>550</v>
      </c>
    </row>
    <row r="52" spans="1:3" s="84" customFormat="1" ht="22.5" customHeight="1">
      <c r="A52" s="234" t="s">
        <v>551</v>
      </c>
      <c r="B52" s="229">
        <v>13</v>
      </c>
      <c r="C52" s="235" t="s">
        <v>552</v>
      </c>
    </row>
    <row r="53" spans="1:3" s="240" customFormat="1" ht="22.5" customHeight="1">
      <c r="A53" s="237" t="s">
        <v>553</v>
      </c>
      <c r="B53" s="238">
        <f>SUM(B54)</f>
        <v>754</v>
      </c>
      <c r="C53" s="239"/>
    </row>
    <row r="54" spans="1:3" s="84" customFormat="1" ht="22.5" customHeight="1">
      <c r="A54" s="234" t="s">
        <v>554</v>
      </c>
      <c r="B54" s="229">
        <v>754</v>
      </c>
      <c r="C54" s="235" t="s">
        <v>580</v>
      </c>
    </row>
    <row r="55" spans="1:3" s="233" customFormat="1" ht="22.5" customHeight="1">
      <c r="A55" s="230" t="s">
        <v>555</v>
      </c>
      <c r="B55" s="231">
        <f>SUM(B56)</f>
        <v>20</v>
      </c>
      <c r="C55" s="232"/>
    </row>
    <row r="56" spans="1:3" s="240" customFormat="1" ht="22.5" customHeight="1">
      <c r="A56" s="237" t="s">
        <v>556</v>
      </c>
      <c r="B56" s="238">
        <f>SUM(B57)</f>
        <v>20</v>
      </c>
      <c r="C56" s="239"/>
    </row>
    <row r="57" spans="1:3" s="84" customFormat="1" ht="22.5" customHeight="1">
      <c r="A57" s="234" t="s">
        <v>557</v>
      </c>
      <c r="B57" s="229">
        <v>20</v>
      </c>
      <c r="C57" s="235" t="s">
        <v>558</v>
      </c>
    </row>
    <row r="58" spans="1:3" s="233" customFormat="1" ht="22.5" customHeight="1">
      <c r="A58" s="230" t="s">
        <v>559</v>
      </c>
      <c r="B58" s="231">
        <f>SUM(B59,B62,B64)</f>
        <v>68</v>
      </c>
      <c r="C58" s="232"/>
    </row>
    <row r="59" spans="1:3" s="240" customFormat="1" ht="22.5" customHeight="1">
      <c r="A59" s="237" t="s">
        <v>560</v>
      </c>
      <c r="B59" s="238">
        <f>SUM(B60:B61)</f>
        <v>34</v>
      </c>
      <c r="C59" s="239"/>
    </row>
    <row r="60" spans="1:3" s="84" customFormat="1" ht="37.5" customHeight="1">
      <c r="A60" s="234" t="s">
        <v>561</v>
      </c>
      <c r="B60" s="229">
        <v>9</v>
      </c>
      <c r="C60" s="235" t="s">
        <v>562</v>
      </c>
    </row>
    <row r="61" spans="1:3" s="84" customFormat="1" ht="22.5" customHeight="1">
      <c r="A61" s="234" t="s">
        <v>563</v>
      </c>
      <c r="B61" s="229">
        <v>25</v>
      </c>
      <c r="C61" s="235" t="s">
        <v>564</v>
      </c>
    </row>
    <row r="62" spans="1:3" s="240" customFormat="1" ht="22.5" customHeight="1">
      <c r="A62" s="237" t="s">
        <v>565</v>
      </c>
      <c r="B62" s="238">
        <f>SUM(B63)</f>
        <v>21</v>
      </c>
      <c r="C62" s="239"/>
    </row>
    <row r="63" spans="1:3" s="84" customFormat="1" ht="22.5" customHeight="1">
      <c r="A63" s="234" t="s">
        <v>566</v>
      </c>
      <c r="B63" s="229">
        <v>21</v>
      </c>
      <c r="C63" s="235" t="s">
        <v>581</v>
      </c>
    </row>
    <row r="64" spans="1:3" s="240" customFormat="1" ht="22.5" customHeight="1">
      <c r="A64" s="237" t="s">
        <v>567</v>
      </c>
      <c r="B64" s="238">
        <f>SUM(B65)</f>
        <v>13</v>
      </c>
      <c r="C64" s="239"/>
    </row>
    <row r="65" spans="1:3" s="84" customFormat="1" ht="22.5" customHeight="1">
      <c r="A65" s="234" t="s">
        <v>568</v>
      </c>
      <c r="B65" s="229">
        <v>13</v>
      </c>
      <c r="C65" s="235" t="s">
        <v>569</v>
      </c>
    </row>
    <row r="66" spans="1:3" s="233" customFormat="1" ht="22.5" customHeight="1">
      <c r="A66" s="230" t="s">
        <v>570</v>
      </c>
      <c r="B66" s="231">
        <f>SUM(B67)</f>
        <v>622</v>
      </c>
      <c r="C66" s="232"/>
    </row>
    <row r="67" spans="1:3" s="240" customFormat="1" ht="22.5" customHeight="1">
      <c r="A67" s="237" t="s">
        <v>571</v>
      </c>
      <c r="B67" s="238">
        <f>SUM(B68)</f>
        <v>622</v>
      </c>
      <c r="C67" s="239"/>
    </row>
    <row r="68" spans="1:3" s="84" customFormat="1" ht="37.5" customHeight="1">
      <c r="A68" s="234" t="s">
        <v>572</v>
      </c>
      <c r="B68" s="229">
        <v>622</v>
      </c>
      <c r="C68" s="235" t="s">
        <v>574</v>
      </c>
    </row>
    <row r="69" spans="1:3" s="233" customFormat="1" ht="22.5" customHeight="1">
      <c r="A69" s="236" t="s">
        <v>573</v>
      </c>
      <c r="B69" s="231">
        <f>SUM(B5,B8,B13,B16,B19,B24,B47,B55,B58,B66)</f>
        <v>5381</v>
      </c>
      <c r="C69" s="232"/>
    </row>
  </sheetData>
  <autoFilter ref="A4:G69"/>
  <mergeCells count="2">
    <mergeCell ref="A2:C2"/>
    <mergeCell ref="A3:B3"/>
  </mergeCells>
  <phoneticPr fontId="91" type="noConversion"/>
  <printOptions horizontalCentered="1"/>
  <pageMargins left="0.39370078740157483" right="0.39370078740157483" top="0.78740157480314965" bottom="0.59055118110236227" header="0.39370078740157483" footer="0.39370078740157483"/>
  <pageSetup paperSize="9" firstPageNumber="29" orientation="landscape" useFirstPageNumber="1" r:id="rId1"/>
  <headerFooter alignWithMargins="0">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11" sqref="A11:F11"/>
    </sheetView>
  </sheetViews>
  <sheetFormatPr defaultColWidth="9.85546875" defaultRowHeight="12.75"/>
  <cols>
    <col min="1" max="1" width="42" style="6" customWidth="1"/>
    <col min="2" max="6" width="19.28515625" style="6" customWidth="1"/>
    <col min="7" max="16384" width="9.85546875" style="6"/>
  </cols>
  <sheetData>
    <row r="1" spans="1:6" s="1" customFormat="1" ht="26.25" customHeight="1">
      <c r="A1" s="8" t="s">
        <v>273</v>
      </c>
      <c r="B1" s="79"/>
      <c r="C1" s="79"/>
      <c r="D1" s="79"/>
      <c r="E1" s="79"/>
      <c r="F1" s="80"/>
    </row>
    <row r="2" spans="1:6" ht="35.25" customHeight="1">
      <c r="A2" s="266" t="s">
        <v>274</v>
      </c>
      <c r="B2" s="266"/>
      <c r="C2" s="266"/>
      <c r="D2" s="266"/>
      <c r="E2" s="266"/>
      <c r="F2" s="266"/>
    </row>
    <row r="3" spans="1:6" s="1" customFormat="1" ht="21.75" customHeight="1">
      <c r="A3" s="81"/>
      <c r="B3" s="81"/>
      <c r="C3" s="81"/>
      <c r="D3" s="81"/>
      <c r="F3" s="82" t="s">
        <v>30</v>
      </c>
    </row>
    <row r="4" spans="1:6" s="76" customFormat="1" ht="25.5" customHeight="1">
      <c r="A4" s="183" t="s">
        <v>275</v>
      </c>
      <c r="B4" s="183" t="s">
        <v>276</v>
      </c>
      <c r="C4" s="183" t="s">
        <v>277</v>
      </c>
      <c r="D4" s="183" t="s">
        <v>278</v>
      </c>
      <c r="E4" s="183" t="s">
        <v>279</v>
      </c>
      <c r="F4" s="183" t="s">
        <v>34</v>
      </c>
    </row>
    <row r="5" spans="1:6" s="77" customFormat="1" ht="25.5" customHeight="1">
      <c r="A5" s="184" t="s">
        <v>253</v>
      </c>
      <c r="B5" s="184">
        <f>SUM(B6:B8)</f>
        <v>560</v>
      </c>
      <c r="C5" s="184">
        <f>SUM(C6:C8)</f>
        <v>606</v>
      </c>
      <c r="D5" s="184">
        <f>C5-B5</f>
        <v>46</v>
      </c>
      <c r="E5" s="185">
        <f>D5/B5*100</f>
        <v>8.2142857142857135</v>
      </c>
      <c r="F5" s="184"/>
    </row>
    <row r="6" spans="1:6" s="3" customFormat="1" ht="25.5" customHeight="1">
      <c r="A6" s="186" t="s">
        <v>280</v>
      </c>
      <c r="B6" s="187">
        <v>50</v>
      </c>
      <c r="C6" s="187">
        <v>46</v>
      </c>
      <c r="D6" s="187">
        <f t="shared" ref="D6:D10" si="0">C6-B6</f>
        <v>-4</v>
      </c>
      <c r="E6" s="188">
        <f t="shared" ref="E6:E10" si="1">D6/B6*100</f>
        <v>-8</v>
      </c>
      <c r="F6" s="187"/>
    </row>
    <row r="7" spans="1:6" s="3" customFormat="1" ht="25.5" customHeight="1">
      <c r="A7" s="186" t="s">
        <v>281</v>
      </c>
      <c r="B7" s="187">
        <v>60</v>
      </c>
      <c r="C7" s="187">
        <v>60</v>
      </c>
      <c r="D7" s="187">
        <f t="shared" si="0"/>
        <v>0</v>
      </c>
      <c r="E7" s="188">
        <f t="shared" si="1"/>
        <v>0</v>
      </c>
      <c r="F7" s="187"/>
    </row>
    <row r="8" spans="1:6" s="3" customFormat="1" ht="25.5" customHeight="1">
      <c r="A8" s="186" t="s">
        <v>282</v>
      </c>
      <c r="B8" s="187">
        <f>SUM(B9:B10)</f>
        <v>450</v>
      </c>
      <c r="C8" s="187">
        <f>SUM(C9:C10)</f>
        <v>500</v>
      </c>
      <c r="D8" s="187">
        <f t="shared" si="0"/>
        <v>50</v>
      </c>
      <c r="E8" s="188">
        <f t="shared" si="1"/>
        <v>11.111111111111111</v>
      </c>
      <c r="F8" s="187"/>
    </row>
    <row r="9" spans="1:6" s="3" customFormat="1" ht="25.5" customHeight="1">
      <c r="A9" s="186" t="s">
        <v>283</v>
      </c>
      <c r="B9" s="187">
        <v>400</v>
      </c>
      <c r="C9" s="187">
        <v>450</v>
      </c>
      <c r="D9" s="187">
        <f t="shared" si="0"/>
        <v>50</v>
      </c>
      <c r="E9" s="188">
        <f t="shared" si="1"/>
        <v>12.5</v>
      </c>
      <c r="F9" s="187"/>
    </row>
    <row r="10" spans="1:6" s="3" customFormat="1" ht="25.5" customHeight="1">
      <c r="A10" s="189" t="s">
        <v>284</v>
      </c>
      <c r="B10" s="187">
        <v>50</v>
      </c>
      <c r="C10" s="187">
        <v>50</v>
      </c>
      <c r="D10" s="187">
        <f t="shared" si="0"/>
        <v>0</v>
      </c>
      <c r="E10" s="188">
        <f t="shared" si="1"/>
        <v>0</v>
      </c>
      <c r="F10" s="187"/>
    </row>
    <row r="11" spans="1:6" s="78" customFormat="1" ht="176.25" customHeight="1">
      <c r="A11" s="267" t="s">
        <v>462</v>
      </c>
      <c r="B11" s="267"/>
      <c r="C11" s="267"/>
      <c r="D11" s="267"/>
      <c r="E11" s="267"/>
      <c r="F11" s="267"/>
    </row>
  </sheetData>
  <mergeCells count="2">
    <mergeCell ref="A2:F2"/>
    <mergeCell ref="A11:F11"/>
  </mergeCells>
  <phoneticPr fontId="91" type="noConversion"/>
  <printOptions horizontalCentered="1"/>
  <pageMargins left="0.39370078740157483" right="0.39370078740157483" top="0.78740157480314965" bottom="0.59055118110236227" header="0.39370078740157483" footer="0.39370078740157483"/>
  <pageSetup paperSize="9" firstPageNumber="34" orientation="landscape" useFirstPageNumber="1" r:id="rId1"/>
  <headerFooter alignWithMargins="0">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0" workbookViewId="0">
      <selection activeCell="E23" sqref="E23"/>
    </sheetView>
  </sheetViews>
  <sheetFormatPr defaultColWidth="10.28515625" defaultRowHeight="14.25"/>
  <cols>
    <col min="1" max="1" width="50" style="22" customWidth="1"/>
    <col min="2" max="3" width="13.5703125" style="22" customWidth="1"/>
    <col min="4" max="4" width="35.7109375" style="22" customWidth="1"/>
    <col min="5" max="6" width="13.5703125" style="22" customWidth="1"/>
    <col min="7" max="16384" width="10.28515625" style="22"/>
  </cols>
  <sheetData>
    <row r="1" spans="1:6" s="16" customFormat="1" ht="20.25" customHeight="1">
      <c r="A1" s="8" t="s">
        <v>285</v>
      </c>
      <c r="B1" s="8"/>
      <c r="C1" s="25"/>
      <c r="D1" s="25"/>
      <c r="E1" s="25"/>
      <c r="F1" s="26"/>
    </row>
    <row r="2" spans="1:6" s="17" customFormat="1" ht="45" customHeight="1">
      <c r="A2" s="268" t="s">
        <v>286</v>
      </c>
      <c r="B2" s="268"/>
      <c r="C2" s="268"/>
      <c r="D2" s="268"/>
      <c r="E2" s="268"/>
      <c r="F2" s="268"/>
    </row>
    <row r="3" spans="1:6" s="18" customFormat="1" ht="20.25" customHeight="1">
      <c r="A3" s="269"/>
      <c r="B3" s="269"/>
      <c r="F3" s="28" t="s">
        <v>30</v>
      </c>
    </row>
    <row r="4" spans="1:6" s="20" customFormat="1" ht="20.25" customHeight="1">
      <c r="A4" s="29" t="s">
        <v>287</v>
      </c>
      <c r="B4" s="29" t="s">
        <v>268</v>
      </c>
      <c r="C4" s="29" t="s">
        <v>34</v>
      </c>
      <c r="D4" s="29" t="s">
        <v>288</v>
      </c>
      <c r="E4" s="29" t="s">
        <v>268</v>
      </c>
      <c r="F4" s="29" t="s">
        <v>34</v>
      </c>
    </row>
    <row r="5" spans="1:6" s="18" customFormat="1" ht="20.25" customHeight="1">
      <c r="A5" s="34" t="s">
        <v>289</v>
      </c>
      <c r="B5" s="29"/>
      <c r="C5" s="29"/>
      <c r="D5" s="31" t="s">
        <v>290</v>
      </c>
      <c r="E5" s="29"/>
      <c r="F5" s="29"/>
    </row>
    <row r="6" spans="1:6" s="18" customFormat="1" ht="20.25" customHeight="1">
      <c r="A6" s="34" t="s">
        <v>291</v>
      </c>
      <c r="B6" s="29"/>
      <c r="C6" s="29"/>
      <c r="D6" s="31" t="s">
        <v>292</v>
      </c>
      <c r="E6" s="29"/>
      <c r="F6" s="29"/>
    </row>
    <row r="7" spans="1:6" s="18" customFormat="1" ht="20.25" customHeight="1">
      <c r="A7" s="34" t="s">
        <v>293</v>
      </c>
      <c r="B7" s="29"/>
      <c r="C7" s="29"/>
      <c r="D7" s="31" t="s">
        <v>294</v>
      </c>
      <c r="E7" s="29"/>
      <c r="F7" s="29"/>
    </row>
    <row r="8" spans="1:6" s="18" customFormat="1" ht="20.25" customHeight="1">
      <c r="A8" s="34" t="s">
        <v>295</v>
      </c>
      <c r="B8" s="29"/>
      <c r="C8" s="29"/>
      <c r="D8" s="31" t="s">
        <v>296</v>
      </c>
      <c r="E8" s="29">
        <f>171295-2268</f>
        <v>169027</v>
      </c>
      <c r="F8" s="29"/>
    </row>
    <row r="9" spans="1:6" s="18" customFormat="1" ht="20.25" customHeight="1">
      <c r="A9" s="34" t="s">
        <v>297</v>
      </c>
      <c r="B9" s="29"/>
      <c r="C9" s="29"/>
      <c r="D9" s="31" t="s">
        <v>298</v>
      </c>
      <c r="E9" s="29"/>
      <c r="F9" s="29"/>
    </row>
    <row r="10" spans="1:6" s="18" customFormat="1" ht="20.25" customHeight="1">
      <c r="A10" s="34" t="s">
        <v>299</v>
      </c>
      <c r="B10" s="29"/>
      <c r="C10" s="29"/>
      <c r="D10" s="31" t="s">
        <v>300</v>
      </c>
      <c r="E10" s="29"/>
      <c r="F10" s="29"/>
    </row>
    <row r="11" spans="1:6" s="18" customFormat="1" ht="20.25" customHeight="1">
      <c r="A11" s="34" t="s">
        <v>301</v>
      </c>
      <c r="B11" s="29"/>
      <c r="C11" s="29"/>
      <c r="D11" s="31" t="s">
        <v>302</v>
      </c>
      <c r="E11" s="29"/>
      <c r="F11" s="29"/>
    </row>
    <row r="12" spans="1:6" s="18" customFormat="1" ht="20.25" customHeight="1">
      <c r="A12" s="34" t="s">
        <v>303</v>
      </c>
      <c r="B12" s="29"/>
      <c r="C12" s="29"/>
      <c r="D12" s="31" t="s">
        <v>304</v>
      </c>
      <c r="E12" s="29"/>
      <c r="F12" s="29"/>
    </row>
    <row r="13" spans="1:6" s="18" customFormat="1" ht="20.25" customHeight="1">
      <c r="A13" s="34" t="s">
        <v>305</v>
      </c>
      <c r="B13" s="29"/>
      <c r="C13" s="29"/>
      <c r="D13" s="31" t="s">
        <v>306</v>
      </c>
      <c r="E13" s="29"/>
      <c r="F13" s="29"/>
    </row>
    <row r="14" spans="1:6" s="18" customFormat="1" ht="20.25" customHeight="1">
      <c r="A14" s="34" t="s">
        <v>307</v>
      </c>
      <c r="B14" s="29"/>
      <c r="C14" s="29"/>
      <c r="D14" s="31" t="s">
        <v>308</v>
      </c>
      <c r="E14" s="29">
        <v>2753</v>
      </c>
      <c r="F14" s="29"/>
    </row>
    <row r="15" spans="1:6" s="18" customFormat="1" ht="20.25" customHeight="1">
      <c r="A15" s="34" t="s">
        <v>309</v>
      </c>
      <c r="B15" s="29"/>
      <c r="C15" s="29"/>
      <c r="D15" s="31" t="s">
        <v>310</v>
      </c>
      <c r="E15" s="29">
        <v>50</v>
      </c>
      <c r="F15" s="29"/>
    </row>
    <row r="16" spans="1:6" s="18" customFormat="1" ht="20.25" customHeight="1">
      <c r="A16" s="34" t="s">
        <v>311</v>
      </c>
      <c r="B16" s="29"/>
      <c r="C16" s="29"/>
      <c r="D16" s="31"/>
      <c r="E16" s="29"/>
      <c r="F16" s="29"/>
    </row>
    <row r="17" spans="1:6" s="18" customFormat="1" ht="20.25" customHeight="1">
      <c r="A17" s="148" t="s">
        <v>312</v>
      </c>
      <c r="B17" s="139"/>
      <c r="C17" s="139"/>
      <c r="D17" s="145"/>
      <c r="E17" s="139"/>
      <c r="F17" s="139"/>
    </row>
    <row r="18" spans="1:6" s="18" customFormat="1" ht="20.25" customHeight="1">
      <c r="A18" s="148" t="s">
        <v>313</v>
      </c>
      <c r="B18" s="139">
        <v>1000</v>
      </c>
      <c r="C18" s="139"/>
      <c r="D18" s="145"/>
      <c r="E18" s="139"/>
      <c r="F18" s="139"/>
    </row>
    <row r="19" spans="1:6" s="21" customFormat="1" ht="20.25" customHeight="1">
      <c r="A19" s="147" t="s">
        <v>314</v>
      </c>
      <c r="B19" s="147">
        <f>SUM(B5:B18)</f>
        <v>1000</v>
      </c>
      <c r="C19" s="147"/>
      <c r="D19" s="147" t="s">
        <v>315</v>
      </c>
      <c r="E19" s="147">
        <f>SUM(E5:E18)</f>
        <v>171830</v>
      </c>
      <c r="F19" s="147"/>
    </row>
    <row r="20" spans="1:6" s="18" customFormat="1" ht="20.25" customHeight="1">
      <c r="A20" s="139" t="s">
        <v>316</v>
      </c>
      <c r="B20" s="139">
        <v>199030</v>
      </c>
      <c r="C20" s="139"/>
      <c r="D20" s="139"/>
      <c r="E20" s="139"/>
      <c r="F20" s="139"/>
    </row>
    <row r="21" spans="1:6" s="18" customFormat="1" ht="20.25" customHeight="1">
      <c r="A21" s="139" t="s">
        <v>317</v>
      </c>
      <c r="B21" s="139"/>
      <c r="C21" s="139"/>
      <c r="D21" s="139" t="s">
        <v>318</v>
      </c>
      <c r="E21" s="139">
        <f>25932+2268</f>
        <v>28200</v>
      </c>
      <c r="F21" s="139"/>
    </row>
    <row r="22" spans="1:6" s="18" customFormat="1" ht="20.25" customHeight="1">
      <c r="A22" s="139" t="s">
        <v>319</v>
      </c>
      <c r="B22" s="139">
        <v>3415</v>
      </c>
      <c r="C22" s="139"/>
      <c r="D22" s="139" t="s">
        <v>320</v>
      </c>
      <c r="E22" s="139">
        <v>3415</v>
      </c>
      <c r="F22" s="139"/>
    </row>
    <row r="23" spans="1:6" s="21" customFormat="1" ht="20.25" customHeight="1">
      <c r="A23" s="147" t="s">
        <v>253</v>
      </c>
      <c r="B23" s="147">
        <f>SUM(B19:B22)</f>
        <v>203445</v>
      </c>
      <c r="C23" s="147"/>
      <c r="D23" s="147" t="s">
        <v>253</v>
      </c>
      <c r="E23" s="147">
        <f>SUM(E19:E22)</f>
        <v>203445</v>
      </c>
      <c r="F23" s="147"/>
    </row>
  </sheetData>
  <mergeCells count="2">
    <mergeCell ref="A2:F2"/>
    <mergeCell ref="A3:B3"/>
  </mergeCells>
  <phoneticPr fontId="91" type="noConversion"/>
  <printOptions horizontalCentered="1"/>
  <pageMargins left="0.39370078740157483" right="0.39370078740157483" top="0.78740157480314965" bottom="0.59055118110236227" header="0.39370078740157483" footer="0.39370078740157483"/>
  <pageSetup paperSize="9" firstPageNumber="35" orientation="landscape" useFirstPageNumber="1" r:id="rId1"/>
  <headerFooter alignWithMargins="0">
    <oddFooter>&amp;C-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2"/>
  <sheetViews>
    <sheetView topLeftCell="A43" workbookViewId="0">
      <selection activeCell="G19" sqref="G19:G32"/>
    </sheetView>
  </sheetViews>
  <sheetFormatPr defaultColWidth="10.28515625" defaultRowHeight="14.25"/>
  <cols>
    <col min="1" max="1" width="5.7109375" style="23" customWidth="1"/>
    <col min="2" max="2" width="29.28515625" style="22" customWidth="1"/>
    <col min="3" max="3" width="7.140625" style="22" customWidth="1"/>
    <col min="4" max="4" width="7.85546875" style="23" customWidth="1"/>
    <col min="5" max="5" width="10" style="46" customWidth="1"/>
    <col min="6" max="6" width="15.42578125" style="46" customWidth="1"/>
    <col min="7" max="7" width="5.7109375" style="23" customWidth="1"/>
    <col min="8" max="8" width="48.5703125" style="47" customWidth="1"/>
    <col min="9" max="9" width="10" style="48" customWidth="1"/>
    <col min="10" max="10" width="14.85546875" style="22" customWidth="1"/>
    <col min="11" max="11" width="10.28515625" style="22"/>
    <col min="12" max="12" width="12.28515625" style="22" customWidth="1"/>
    <col min="13" max="16384" width="10.28515625" style="22"/>
  </cols>
  <sheetData>
    <row r="1" spans="1:12" s="42" customFormat="1" ht="22.5" customHeight="1">
      <c r="A1" s="278" t="s">
        <v>321</v>
      </c>
      <c r="B1" s="278"/>
      <c r="C1" s="278"/>
      <c r="D1" s="278"/>
      <c r="E1" s="278"/>
      <c r="F1" s="278"/>
      <c r="G1" s="278"/>
      <c r="H1" s="278"/>
      <c r="I1" s="278"/>
    </row>
    <row r="2" spans="1:12" s="43" customFormat="1" ht="37.5" customHeight="1">
      <c r="A2" s="268" t="s">
        <v>322</v>
      </c>
      <c r="B2" s="268"/>
      <c r="C2" s="268"/>
      <c r="D2" s="268"/>
      <c r="E2" s="268"/>
      <c r="F2" s="268"/>
      <c r="G2" s="268"/>
      <c r="H2" s="268"/>
      <c r="I2" s="268"/>
    </row>
    <row r="3" spans="1:12" s="44" customFormat="1" ht="12.95" customHeight="1">
      <c r="A3" s="279"/>
      <c r="B3" s="279"/>
      <c r="D3" s="49"/>
      <c r="E3" s="50"/>
      <c r="F3" s="51"/>
      <c r="G3" s="49"/>
      <c r="H3" s="280" t="s">
        <v>30</v>
      </c>
      <c r="I3" s="280"/>
    </row>
    <row r="4" spans="1:12" s="44" customFormat="1" ht="63.75" customHeight="1">
      <c r="A4" s="52" t="s">
        <v>323</v>
      </c>
      <c r="B4" s="53" t="s">
        <v>324</v>
      </c>
      <c r="C4" s="53" t="s">
        <v>325</v>
      </c>
      <c r="D4" s="54" t="s">
        <v>326</v>
      </c>
      <c r="E4" s="55" t="s">
        <v>268</v>
      </c>
      <c r="F4" s="56" t="s">
        <v>327</v>
      </c>
      <c r="G4" s="57" t="s">
        <v>323</v>
      </c>
      <c r="H4" s="57" t="s">
        <v>288</v>
      </c>
      <c r="I4" s="71" t="s">
        <v>268</v>
      </c>
    </row>
    <row r="5" spans="1:12" s="45" customFormat="1" ht="18.75" customHeight="1">
      <c r="A5" s="281" t="s">
        <v>328</v>
      </c>
      <c r="B5" s="282"/>
      <c r="C5" s="58"/>
      <c r="D5" s="58"/>
      <c r="E5" s="58">
        <f>SUM(E6:E17)</f>
        <v>258481.05680000002</v>
      </c>
      <c r="F5" s="170">
        <f>SUM(F6:F38)</f>
        <v>199030.41373600002</v>
      </c>
      <c r="G5" s="277" t="s">
        <v>329</v>
      </c>
      <c r="H5" s="277"/>
      <c r="I5" s="171">
        <f>SUM(I6:I9)</f>
        <v>15213</v>
      </c>
    </row>
    <row r="6" spans="1:12" s="44" customFormat="1" ht="33.75" customHeight="1">
      <c r="A6" s="59">
        <v>1</v>
      </c>
      <c r="B6" s="157" t="s">
        <v>331</v>
      </c>
      <c r="C6" s="158">
        <v>206</v>
      </c>
      <c r="D6" s="158">
        <v>500</v>
      </c>
      <c r="E6" s="158">
        <f>C6*D6</f>
        <v>103000</v>
      </c>
      <c r="F6" s="158">
        <f t="shared" ref="F6:F14" si="0">E6*0.77</f>
        <v>79310</v>
      </c>
      <c r="G6" s="172">
        <v>1</v>
      </c>
      <c r="H6" s="173" t="s">
        <v>332</v>
      </c>
      <c r="I6" s="174">
        <v>3500</v>
      </c>
      <c r="J6" s="51"/>
    </row>
    <row r="7" spans="1:12" s="44" customFormat="1" ht="18.75" customHeight="1">
      <c r="A7" s="59">
        <v>2</v>
      </c>
      <c r="B7" s="157" t="s">
        <v>335</v>
      </c>
      <c r="C7" s="158">
        <v>147</v>
      </c>
      <c r="D7" s="158">
        <v>500</v>
      </c>
      <c r="E7" s="158">
        <f>C7*D7</f>
        <v>73500</v>
      </c>
      <c r="F7" s="158">
        <f t="shared" si="0"/>
        <v>56595</v>
      </c>
      <c r="G7" s="172">
        <v>2</v>
      </c>
      <c r="H7" s="173" t="s">
        <v>334</v>
      </c>
      <c r="I7" s="174">
        <v>60</v>
      </c>
      <c r="J7" s="51"/>
    </row>
    <row r="8" spans="1:12" s="44" customFormat="1" ht="18.75" customHeight="1">
      <c r="A8" s="59">
        <v>3</v>
      </c>
      <c r="B8" s="157" t="s">
        <v>341</v>
      </c>
      <c r="C8" s="158">
        <v>67</v>
      </c>
      <c r="D8" s="158"/>
      <c r="E8" s="158">
        <v>31155</v>
      </c>
      <c r="F8" s="158">
        <f t="shared" si="0"/>
        <v>23989.350000000002</v>
      </c>
      <c r="G8" s="172">
        <v>3</v>
      </c>
      <c r="H8" s="173" t="s">
        <v>336</v>
      </c>
      <c r="I8" s="174">
        <v>18</v>
      </c>
      <c r="J8" s="51"/>
      <c r="L8" s="51"/>
    </row>
    <row r="9" spans="1:12" s="44" customFormat="1" ht="18.75" customHeight="1">
      <c r="A9" s="59">
        <v>4</v>
      </c>
      <c r="B9" s="157" t="s">
        <v>333</v>
      </c>
      <c r="C9" s="158">
        <v>54</v>
      </c>
      <c r="D9" s="158">
        <v>500</v>
      </c>
      <c r="E9" s="158">
        <f t="shared" ref="E9:E14" si="1">C9*D9</f>
        <v>27000</v>
      </c>
      <c r="F9" s="158">
        <f t="shared" si="0"/>
        <v>20790</v>
      </c>
      <c r="G9" s="172">
        <v>4</v>
      </c>
      <c r="H9" s="173" t="s">
        <v>452</v>
      </c>
      <c r="I9" s="174">
        <f>14903-2268-1000</f>
        <v>11635</v>
      </c>
      <c r="J9" s="51"/>
      <c r="K9" s="51"/>
      <c r="L9" s="51"/>
    </row>
    <row r="10" spans="1:12" s="44" customFormat="1" ht="18.75" customHeight="1">
      <c r="A10" s="59">
        <v>5</v>
      </c>
      <c r="B10" s="157" t="s">
        <v>339</v>
      </c>
      <c r="C10" s="158">
        <v>215</v>
      </c>
      <c r="D10" s="158">
        <v>50</v>
      </c>
      <c r="E10" s="158">
        <f t="shared" si="1"/>
        <v>10750</v>
      </c>
      <c r="F10" s="158">
        <f t="shared" si="0"/>
        <v>8277.5</v>
      </c>
      <c r="G10" s="277" t="s">
        <v>338</v>
      </c>
      <c r="H10" s="277"/>
      <c r="I10" s="171">
        <f>SUM(I11:I13)</f>
        <v>15872</v>
      </c>
      <c r="J10" s="51"/>
    </row>
    <row r="11" spans="1:12" s="44" customFormat="1" ht="18.75" customHeight="1">
      <c r="A11" s="59">
        <v>6</v>
      </c>
      <c r="B11" s="157" t="s">
        <v>457</v>
      </c>
      <c r="C11" s="158">
        <v>90</v>
      </c>
      <c r="D11" s="158">
        <v>50.64</v>
      </c>
      <c r="E11" s="158">
        <f t="shared" si="1"/>
        <v>4557.6000000000004</v>
      </c>
      <c r="F11" s="158">
        <f t="shared" si="0"/>
        <v>3509.3520000000003</v>
      </c>
      <c r="G11" s="172">
        <v>1</v>
      </c>
      <c r="H11" s="175" t="s">
        <v>340</v>
      </c>
      <c r="I11" s="160">
        <v>7152</v>
      </c>
      <c r="J11" s="51"/>
    </row>
    <row r="12" spans="1:12" s="44" customFormat="1" ht="18.75" customHeight="1">
      <c r="A12" s="59">
        <v>7</v>
      </c>
      <c r="B12" s="182" t="s">
        <v>458</v>
      </c>
      <c r="C12" s="158">
        <v>87.12</v>
      </c>
      <c r="D12" s="158">
        <v>50.64</v>
      </c>
      <c r="E12" s="158">
        <f t="shared" si="1"/>
        <v>4411.7568000000001</v>
      </c>
      <c r="F12" s="158">
        <f t="shared" si="0"/>
        <v>3397.0527360000001</v>
      </c>
      <c r="G12" s="172">
        <v>2</v>
      </c>
      <c r="H12" s="175" t="s">
        <v>332</v>
      </c>
      <c r="I12" s="160">
        <v>4734</v>
      </c>
      <c r="J12" s="51"/>
    </row>
    <row r="13" spans="1:12" s="18" customFormat="1" ht="18.75" customHeight="1">
      <c r="A13" s="59">
        <v>8</v>
      </c>
      <c r="B13" s="157" t="s">
        <v>337</v>
      </c>
      <c r="C13" s="158">
        <v>21.06</v>
      </c>
      <c r="D13" s="158">
        <v>150</v>
      </c>
      <c r="E13" s="158">
        <f t="shared" si="1"/>
        <v>3159</v>
      </c>
      <c r="F13" s="158">
        <f t="shared" si="0"/>
        <v>2432.4299999999998</v>
      </c>
      <c r="G13" s="172">
        <v>3</v>
      </c>
      <c r="H13" s="175" t="s">
        <v>342</v>
      </c>
      <c r="I13" s="160">
        <v>3986</v>
      </c>
      <c r="J13" s="51"/>
      <c r="K13" s="44"/>
    </row>
    <row r="14" spans="1:12" s="44" customFormat="1" ht="18.75" customHeight="1">
      <c r="A14" s="59">
        <v>9</v>
      </c>
      <c r="B14" s="157" t="s">
        <v>330</v>
      </c>
      <c r="C14" s="158">
        <v>21.06</v>
      </c>
      <c r="D14" s="158">
        <v>45</v>
      </c>
      <c r="E14" s="158">
        <f t="shared" si="1"/>
        <v>947.69999999999993</v>
      </c>
      <c r="F14" s="158">
        <f t="shared" si="0"/>
        <v>729.72899999999993</v>
      </c>
      <c r="G14" s="277" t="s">
        <v>343</v>
      </c>
      <c r="H14" s="277"/>
      <c r="I14" s="171">
        <f>SUM(I15:I16)</f>
        <v>3726</v>
      </c>
      <c r="J14" s="51"/>
    </row>
    <row r="15" spans="1:12" s="18" customFormat="1" ht="18.75" customHeight="1">
      <c r="A15" s="59">
        <v>10</v>
      </c>
      <c r="B15" s="60"/>
      <c r="C15" s="64"/>
      <c r="D15" s="65"/>
      <c r="E15" s="66"/>
      <c r="F15" s="176"/>
      <c r="G15" s="156">
        <v>1</v>
      </c>
      <c r="H15" s="157" t="s">
        <v>344</v>
      </c>
      <c r="I15" s="177">
        <v>2416</v>
      </c>
      <c r="J15" s="51"/>
      <c r="K15" s="44"/>
    </row>
    <row r="16" spans="1:12" s="18" customFormat="1" ht="18.75" customHeight="1">
      <c r="A16" s="59">
        <v>11</v>
      </c>
      <c r="B16" s="60"/>
      <c r="C16" s="64"/>
      <c r="D16" s="65"/>
      <c r="E16" s="66"/>
      <c r="F16" s="66"/>
      <c r="G16" s="59">
        <v>2</v>
      </c>
      <c r="H16" s="60" t="s">
        <v>345</v>
      </c>
      <c r="I16" s="74">
        <v>1310</v>
      </c>
    </row>
    <row r="17" spans="1:11" s="18" customFormat="1" ht="18.75" customHeight="1">
      <c r="A17" s="59">
        <v>12</v>
      </c>
      <c r="B17" s="67"/>
      <c r="C17" s="61"/>
      <c r="D17" s="61"/>
      <c r="E17" s="61"/>
      <c r="F17" s="61"/>
      <c r="G17" s="270" t="s">
        <v>346</v>
      </c>
      <c r="H17" s="271"/>
      <c r="I17" s="72">
        <f>2753+50</f>
        <v>2803</v>
      </c>
    </row>
    <row r="18" spans="1:11" s="18" customFormat="1" ht="18.75" customHeight="1">
      <c r="A18" s="59">
        <v>13</v>
      </c>
      <c r="B18" s="67"/>
      <c r="C18" s="61"/>
      <c r="D18" s="61"/>
      <c r="E18" s="61"/>
      <c r="F18" s="61"/>
      <c r="G18" s="270" t="s">
        <v>348</v>
      </c>
      <c r="H18" s="271"/>
      <c r="I18" s="72">
        <f>SUM(I19:I32)</f>
        <v>4341</v>
      </c>
      <c r="J18" s="18" t="s">
        <v>347</v>
      </c>
    </row>
    <row r="19" spans="1:11" s="18" customFormat="1" ht="18.75" customHeight="1">
      <c r="A19" s="59">
        <v>14</v>
      </c>
      <c r="B19" s="67"/>
      <c r="C19" s="67"/>
      <c r="D19" s="67"/>
      <c r="E19" s="67"/>
      <c r="F19" s="67"/>
      <c r="G19" s="59">
        <v>1</v>
      </c>
      <c r="H19" s="60" t="s">
        <v>349</v>
      </c>
      <c r="I19" s="74">
        <v>1736</v>
      </c>
    </row>
    <row r="20" spans="1:11" s="18" customFormat="1" ht="18.75" customHeight="1">
      <c r="A20" s="59">
        <v>15</v>
      </c>
      <c r="B20" s="60"/>
      <c r="C20" s="64"/>
      <c r="D20" s="65"/>
      <c r="E20" s="66"/>
      <c r="F20" s="66"/>
      <c r="G20" s="59">
        <v>2</v>
      </c>
      <c r="H20" s="60" t="s">
        <v>350</v>
      </c>
      <c r="I20" s="74">
        <v>385</v>
      </c>
    </row>
    <row r="21" spans="1:11" s="18" customFormat="1" ht="18.75" customHeight="1">
      <c r="A21" s="59">
        <v>16</v>
      </c>
      <c r="B21" s="60"/>
      <c r="C21" s="64"/>
      <c r="D21" s="65"/>
      <c r="E21" s="66"/>
      <c r="F21" s="66"/>
      <c r="G21" s="59">
        <v>3</v>
      </c>
      <c r="H21" s="60" t="s">
        <v>351</v>
      </c>
      <c r="I21" s="74">
        <v>383</v>
      </c>
    </row>
    <row r="22" spans="1:11" s="18" customFormat="1" ht="18.75" customHeight="1">
      <c r="A22" s="59">
        <v>17</v>
      </c>
      <c r="B22" s="60"/>
      <c r="C22" s="64"/>
      <c r="D22" s="65"/>
      <c r="E22" s="66"/>
      <c r="F22" s="66"/>
      <c r="G22" s="59">
        <v>4</v>
      </c>
      <c r="H22" s="60" t="s">
        <v>352</v>
      </c>
      <c r="I22" s="74">
        <v>361</v>
      </c>
    </row>
    <row r="23" spans="1:11" s="18" customFormat="1" ht="18.75" customHeight="1">
      <c r="A23" s="59">
        <v>18</v>
      </c>
      <c r="B23" s="60"/>
      <c r="C23" s="64"/>
      <c r="D23" s="65"/>
      <c r="E23" s="66"/>
      <c r="F23" s="66"/>
      <c r="G23" s="59">
        <v>5</v>
      </c>
      <c r="H23" s="60" t="s">
        <v>353</v>
      </c>
      <c r="I23" s="74">
        <v>350</v>
      </c>
    </row>
    <row r="24" spans="1:11" s="18" customFormat="1" ht="18.75" customHeight="1">
      <c r="A24" s="59">
        <v>19</v>
      </c>
      <c r="B24" s="67"/>
      <c r="C24" s="67"/>
      <c r="D24" s="68"/>
      <c r="E24" s="69"/>
      <c r="F24" s="69"/>
      <c r="G24" s="59">
        <v>6</v>
      </c>
      <c r="H24" s="60" t="s">
        <v>354</v>
      </c>
      <c r="I24" s="74">
        <v>338</v>
      </c>
      <c r="J24" s="75"/>
    </row>
    <row r="25" spans="1:11" s="18" customFormat="1" ht="18.75" customHeight="1">
      <c r="A25" s="59">
        <v>20</v>
      </c>
      <c r="B25" s="67"/>
      <c r="C25" s="67"/>
      <c r="D25" s="68"/>
      <c r="E25" s="69"/>
      <c r="F25" s="69"/>
      <c r="G25" s="59">
        <v>7</v>
      </c>
      <c r="H25" s="60" t="s">
        <v>355</v>
      </c>
      <c r="I25" s="74">
        <v>320</v>
      </c>
    </row>
    <row r="26" spans="1:11" s="18" customFormat="1" ht="18.75" customHeight="1">
      <c r="A26" s="59">
        <v>21</v>
      </c>
      <c r="B26" s="67"/>
      <c r="C26" s="67"/>
      <c r="D26" s="68"/>
      <c r="E26" s="69"/>
      <c r="F26" s="69"/>
      <c r="G26" s="59">
        <v>8</v>
      </c>
      <c r="H26" s="60" t="s">
        <v>356</v>
      </c>
      <c r="I26" s="74">
        <v>166</v>
      </c>
      <c r="K26" s="75"/>
    </row>
    <row r="27" spans="1:11" s="18" customFormat="1" ht="18.75" customHeight="1">
      <c r="A27" s="59">
        <v>22</v>
      </c>
      <c r="B27" s="67"/>
      <c r="C27" s="67"/>
      <c r="D27" s="68"/>
      <c r="E27" s="69"/>
      <c r="F27" s="69"/>
      <c r="G27" s="59">
        <v>9</v>
      </c>
      <c r="H27" s="60" t="s">
        <v>357</v>
      </c>
      <c r="I27" s="74">
        <v>89</v>
      </c>
    </row>
    <row r="28" spans="1:11" s="18" customFormat="1" ht="18.75" customHeight="1">
      <c r="A28" s="59">
        <v>23</v>
      </c>
      <c r="B28" s="67"/>
      <c r="C28" s="67"/>
      <c r="D28" s="68"/>
      <c r="E28" s="69"/>
      <c r="F28" s="69"/>
      <c r="G28" s="59">
        <v>10</v>
      </c>
      <c r="H28" s="60" t="s">
        <v>358</v>
      </c>
      <c r="I28" s="74">
        <v>89</v>
      </c>
    </row>
    <row r="29" spans="1:11" s="18" customFormat="1" ht="18.75" customHeight="1">
      <c r="A29" s="59">
        <v>24</v>
      </c>
      <c r="B29" s="67"/>
      <c r="C29" s="67"/>
      <c r="D29" s="68"/>
      <c r="E29" s="69"/>
      <c r="F29" s="69"/>
      <c r="G29" s="59">
        <v>11</v>
      </c>
      <c r="H29" s="60" t="s">
        <v>359</v>
      </c>
      <c r="I29" s="74">
        <v>57</v>
      </c>
    </row>
    <row r="30" spans="1:11" s="18" customFormat="1" ht="18.75" customHeight="1">
      <c r="A30" s="59">
        <v>25</v>
      </c>
      <c r="B30" s="67"/>
      <c r="C30" s="67"/>
      <c r="D30" s="68"/>
      <c r="E30" s="69"/>
      <c r="F30" s="69"/>
      <c r="G30" s="59">
        <v>12</v>
      </c>
      <c r="H30" s="60" t="s">
        <v>360</v>
      </c>
      <c r="I30" s="74">
        <v>41</v>
      </c>
    </row>
    <row r="31" spans="1:11" s="18" customFormat="1" ht="18.75" customHeight="1">
      <c r="A31" s="59">
        <v>26</v>
      </c>
      <c r="B31" s="67"/>
      <c r="C31" s="67"/>
      <c r="D31" s="68"/>
      <c r="E31" s="69"/>
      <c r="F31" s="69"/>
      <c r="G31" s="59">
        <v>13</v>
      </c>
      <c r="H31" s="60" t="s">
        <v>361</v>
      </c>
      <c r="I31" s="74">
        <v>20</v>
      </c>
    </row>
    <row r="32" spans="1:11" s="18" customFormat="1" ht="18.75" customHeight="1">
      <c r="A32" s="59">
        <v>27</v>
      </c>
      <c r="B32" s="67"/>
      <c r="C32" s="67"/>
      <c r="D32" s="68"/>
      <c r="E32" s="69"/>
      <c r="F32" s="69"/>
      <c r="G32" s="59">
        <v>14</v>
      </c>
      <c r="H32" s="60" t="s">
        <v>362</v>
      </c>
      <c r="I32" s="74">
        <v>6</v>
      </c>
    </row>
    <row r="33" spans="1:9" s="18" customFormat="1" ht="18.75" customHeight="1">
      <c r="A33" s="59">
        <v>28</v>
      </c>
      <c r="B33" s="67"/>
      <c r="C33" s="67"/>
      <c r="D33" s="68"/>
      <c r="E33" s="69"/>
      <c r="F33" s="69"/>
      <c r="G33" s="270" t="s">
        <v>363</v>
      </c>
      <c r="H33" s="271"/>
      <c r="I33" s="72">
        <f>SUM(I34:I36)</f>
        <v>1160</v>
      </c>
    </row>
    <row r="34" spans="1:9" s="18" customFormat="1" ht="18.75" customHeight="1">
      <c r="A34" s="59">
        <v>29</v>
      </c>
      <c r="B34" s="67"/>
      <c r="C34" s="67"/>
      <c r="D34" s="68"/>
      <c r="E34" s="69"/>
      <c r="F34" s="69"/>
      <c r="G34" s="62">
        <v>1</v>
      </c>
      <c r="H34" s="63" t="s">
        <v>334</v>
      </c>
      <c r="I34" s="73">
        <v>1095</v>
      </c>
    </row>
    <row r="35" spans="1:9" s="18" customFormat="1" ht="18.75" customHeight="1">
      <c r="A35" s="59">
        <v>30</v>
      </c>
      <c r="B35" s="67"/>
      <c r="C35" s="67"/>
      <c r="D35" s="68"/>
      <c r="E35" s="69"/>
      <c r="F35" s="69"/>
      <c r="G35" s="62">
        <v>2</v>
      </c>
      <c r="H35" s="63" t="s">
        <v>332</v>
      </c>
      <c r="I35" s="73">
        <v>33</v>
      </c>
    </row>
    <row r="36" spans="1:9" s="18" customFormat="1" ht="18.75" customHeight="1">
      <c r="A36" s="59">
        <v>31</v>
      </c>
      <c r="B36" s="67"/>
      <c r="C36" s="67"/>
      <c r="D36" s="68"/>
      <c r="E36" s="69"/>
      <c r="F36" s="69"/>
      <c r="G36" s="62">
        <v>3</v>
      </c>
      <c r="H36" s="63" t="s">
        <v>336</v>
      </c>
      <c r="I36" s="73">
        <v>32</v>
      </c>
    </row>
    <row r="37" spans="1:9" s="18" customFormat="1" ht="18.75" customHeight="1">
      <c r="A37" s="59">
        <v>32</v>
      </c>
      <c r="B37" s="67"/>
      <c r="C37" s="67"/>
      <c r="D37" s="68"/>
      <c r="E37" s="69"/>
      <c r="F37" s="69"/>
      <c r="G37" s="270" t="s">
        <v>364</v>
      </c>
      <c r="H37" s="271"/>
      <c r="I37" s="72">
        <f>24932+2268</f>
        <v>27200</v>
      </c>
    </row>
    <row r="38" spans="1:9" s="18" customFormat="1" ht="18.75" customHeight="1">
      <c r="A38" s="59">
        <v>33</v>
      </c>
      <c r="B38" s="60"/>
      <c r="C38" s="61"/>
      <c r="D38" s="61"/>
      <c r="E38" s="61"/>
      <c r="F38" s="61"/>
      <c r="G38" s="270" t="s">
        <v>472</v>
      </c>
      <c r="H38" s="271"/>
      <c r="I38" s="72">
        <f>SUM(I39:I56)</f>
        <v>121000</v>
      </c>
    </row>
    <row r="39" spans="1:9" s="18" customFormat="1" ht="33.75" customHeight="1">
      <c r="A39" s="59">
        <v>34</v>
      </c>
      <c r="B39" s="60"/>
      <c r="C39" s="61"/>
      <c r="D39" s="61"/>
      <c r="E39" s="61"/>
      <c r="F39" s="61"/>
      <c r="G39" s="62">
        <v>1</v>
      </c>
      <c r="H39" s="63" t="s">
        <v>365</v>
      </c>
      <c r="I39" s="73">
        <v>50000</v>
      </c>
    </row>
    <row r="40" spans="1:9" s="18" customFormat="1" ht="33.75" customHeight="1">
      <c r="A40" s="59">
        <v>35</v>
      </c>
      <c r="B40" s="60"/>
      <c r="C40" s="61"/>
      <c r="D40" s="61"/>
      <c r="E40" s="61"/>
      <c r="F40" s="61"/>
      <c r="G40" s="62">
        <v>2</v>
      </c>
      <c r="H40" s="63" t="s">
        <v>366</v>
      </c>
      <c r="I40" s="73">
        <v>20000</v>
      </c>
    </row>
    <row r="41" spans="1:9" s="18" customFormat="1" ht="18.75" customHeight="1">
      <c r="A41" s="59">
        <v>36</v>
      </c>
      <c r="B41" s="60"/>
      <c r="C41" s="61"/>
      <c r="D41" s="61"/>
      <c r="E41" s="61"/>
      <c r="F41" s="61"/>
      <c r="G41" s="62">
        <v>3</v>
      </c>
      <c r="H41" s="63" t="s">
        <v>367</v>
      </c>
      <c r="I41" s="73">
        <v>20000</v>
      </c>
    </row>
    <row r="42" spans="1:9" s="18" customFormat="1" ht="18.75" customHeight="1">
      <c r="A42" s="59">
        <v>37</v>
      </c>
      <c r="B42" s="60"/>
      <c r="C42" s="61"/>
      <c r="D42" s="61"/>
      <c r="E42" s="61"/>
      <c r="F42" s="61"/>
      <c r="G42" s="62">
        <v>4</v>
      </c>
      <c r="H42" s="63" t="s">
        <v>438</v>
      </c>
      <c r="I42" s="73">
        <v>7500</v>
      </c>
    </row>
    <row r="43" spans="1:9" s="18" customFormat="1" ht="18.75" customHeight="1">
      <c r="A43" s="59">
        <v>38</v>
      </c>
      <c r="B43" s="60"/>
      <c r="C43" s="61"/>
      <c r="D43" s="61"/>
      <c r="E43" s="61"/>
      <c r="F43" s="61"/>
      <c r="G43" s="62">
        <v>5</v>
      </c>
      <c r="H43" s="63" t="s">
        <v>368</v>
      </c>
      <c r="I43" s="73">
        <v>5000</v>
      </c>
    </row>
    <row r="44" spans="1:9" s="18" customFormat="1" ht="18.75" customHeight="1">
      <c r="A44" s="59">
        <v>39</v>
      </c>
      <c r="B44" s="60"/>
      <c r="C44" s="61"/>
      <c r="D44" s="61"/>
      <c r="E44" s="61"/>
      <c r="F44" s="61"/>
      <c r="G44" s="62">
        <v>6</v>
      </c>
      <c r="H44" s="63" t="s">
        <v>372</v>
      </c>
      <c r="I44" s="73">
        <v>4500</v>
      </c>
    </row>
    <row r="45" spans="1:9" s="18" customFormat="1" ht="18.75" customHeight="1">
      <c r="A45" s="59">
        <v>40</v>
      </c>
      <c r="B45" s="60"/>
      <c r="C45" s="61"/>
      <c r="D45" s="61"/>
      <c r="E45" s="61"/>
      <c r="F45" s="61"/>
      <c r="G45" s="62">
        <v>7</v>
      </c>
      <c r="H45" s="63" t="s">
        <v>437</v>
      </c>
      <c r="I45" s="73">
        <v>3000</v>
      </c>
    </row>
    <row r="46" spans="1:9" s="18" customFormat="1" ht="18.75" customHeight="1">
      <c r="A46" s="59">
        <v>41</v>
      </c>
      <c r="B46" s="60"/>
      <c r="C46" s="61"/>
      <c r="D46" s="61"/>
      <c r="E46" s="61"/>
      <c r="F46" s="61"/>
      <c r="G46" s="62">
        <v>8</v>
      </c>
      <c r="H46" s="63" t="s">
        <v>369</v>
      </c>
      <c r="I46" s="73">
        <v>2500</v>
      </c>
    </row>
    <row r="47" spans="1:9" s="18" customFormat="1" ht="18.75" customHeight="1">
      <c r="A47" s="59">
        <v>42</v>
      </c>
      <c r="B47" s="60"/>
      <c r="C47" s="61"/>
      <c r="D47" s="61"/>
      <c r="E47" s="61"/>
      <c r="F47" s="61"/>
      <c r="G47" s="62">
        <v>9</v>
      </c>
      <c r="H47" s="63" t="s">
        <v>370</v>
      </c>
      <c r="I47" s="73">
        <v>1500</v>
      </c>
    </row>
    <row r="48" spans="1:9" s="18" customFormat="1" ht="18.75" customHeight="1">
      <c r="A48" s="59">
        <v>43</v>
      </c>
      <c r="B48" s="60"/>
      <c r="C48" s="61"/>
      <c r="D48" s="61"/>
      <c r="E48" s="61"/>
      <c r="F48" s="61"/>
      <c r="G48" s="62">
        <v>10</v>
      </c>
      <c r="H48" s="63" t="s">
        <v>371</v>
      </c>
      <c r="I48" s="73">
        <v>1500</v>
      </c>
    </row>
    <row r="49" spans="1:11" s="18" customFormat="1" ht="18.75" customHeight="1">
      <c r="A49" s="59">
        <v>44</v>
      </c>
      <c r="B49" s="60"/>
      <c r="C49" s="61"/>
      <c r="D49" s="61"/>
      <c r="E49" s="61"/>
      <c r="F49" s="61"/>
      <c r="G49" s="62">
        <v>11</v>
      </c>
      <c r="H49" s="63" t="s">
        <v>435</v>
      </c>
      <c r="I49" s="73">
        <v>1000</v>
      </c>
    </row>
    <row r="50" spans="1:11" s="18" customFormat="1" ht="18.75" customHeight="1">
      <c r="A50" s="59">
        <v>45</v>
      </c>
      <c r="B50" s="60"/>
      <c r="C50" s="61"/>
      <c r="D50" s="61"/>
      <c r="E50" s="61"/>
      <c r="F50" s="61"/>
      <c r="G50" s="62">
        <v>12</v>
      </c>
      <c r="H50" s="63" t="s">
        <v>436</v>
      </c>
      <c r="I50" s="73">
        <v>1000</v>
      </c>
    </row>
    <row r="51" spans="1:11" s="18" customFormat="1" ht="18.75" customHeight="1">
      <c r="A51" s="59">
        <v>46</v>
      </c>
      <c r="B51" s="190"/>
      <c r="C51" s="191"/>
      <c r="D51" s="191"/>
      <c r="E51" s="191"/>
      <c r="F51" s="191"/>
      <c r="G51" s="62">
        <v>13</v>
      </c>
      <c r="H51" s="192" t="s">
        <v>471</v>
      </c>
      <c r="I51" s="193">
        <v>1000</v>
      </c>
    </row>
    <row r="52" spans="1:11" s="18" customFormat="1" ht="18.75" customHeight="1">
      <c r="A52" s="59">
        <v>47</v>
      </c>
      <c r="B52" s="60"/>
      <c r="C52" s="61"/>
      <c r="D52" s="61"/>
      <c r="E52" s="61"/>
      <c r="F52" s="61"/>
      <c r="G52" s="62">
        <v>14</v>
      </c>
      <c r="H52" s="63" t="s">
        <v>373</v>
      </c>
      <c r="I52" s="73">
        <v>500</v>
      </c>
    </row>
    <row r="53" spans="1:11" s="18" customFormat="1" ht="18.75" customHeight="1">
      <c r="A53" s="59">
        <v>48</v>
      </c>
      <c r="B53" s="60"/>
      <c r="C53" s="61"/>
      <c r="D53" s="61"/>
      <c r="E53" s="61"/>
      <c r="F53" s="61"/>
      <c r="G53" s="62">
        <v>15</v>
      </c>
      <c r="H53" s="63" t="s">
        <v>374</v>
      </c>
      <c r="I53" s="73">
        <v>500</v>
      </c>
    </row>
    <row r="54" spans="1:11" s="18" customFormat="1" ht="18.75" customHeight="1">
      <c r="A54" s="59">
        <v>49</v>
      </c>
      <c r="B54" s="157"/>
      <c r="C54" s="158"/>
      <c r="D54" s="158"/>
      <c r="E54" s="158"/>
      <c r="F54" s="158"/>
      <c r="G54" s="62">
        <v>16</v>
      </c>
      <c r="H54" s="159" t="s">
        <v>375</v>
      </c>
      <c r="I54" s="160">
        <v>500</v>
      </c>
    </row>
    <row r="55" spans="1:11" s="18" customFormat="1" ht="18.75" customHeight="1">
      <c r="A55" s="59">
        <v>50</v>
      </c>
      <c r="B55" s="157"/>
      <c r="C55" s="158"/>
      <c r="D55" s="158"/>
      <c r="E55" s="158"/>
      <c r="F55" s="158"/>
      <c r="G55" s="62">
        <v>17</v>
      </c>
      <c r="H55" s="159" t="s">
        <v>376</v>
      </c>
      <c r="I55" s="160">
        <v>500</v>
      </c>
    </row>
    <row r="56" spans="1:11" s="18" customFormat="1" ht="18.75" customHeight="1">
      <c r="A56" s="59">
        <v>51</v>
      </c>
      <c r="B56" s="157"/>
      <c r="C56" s="158"/>
      <c r="D56" s="158"/>
      <c r="E56" s="158"/>
      <c r="F56" s="158"/>
      <c r="G56" s="62">
        <v>18</v>
      </c>
      <c r="H56" s="159" t="s">
        <v>377</v>
      </c>
      <c r="I56" s="160">
        <v>500</v>
      </c>
    </row>
    <row r="57" spans="1:11" s="18" customFormat="1" ht="18.75" customHeight="1">
      <c r="A57" s="59">
        <v>52</v>
      </c>
      <c r="B57" s="60"/>
      <c r="C57" s="61"/>
      <c r="D57" s="61"/>
      <c r="E57" s="61"/>
      <c r="F57" s="61"/>
      <c r="G57" s="270" t="s">
        <v>378</v>
      </c>
      <c r="H57" s="271"/>
      <c r="I57" s="72">
        <f>SUM(I58:I59)</f>
        <v>5300</v>
      </c>
    </row>
    <row r="58" spans="1:11" s="18" customFormat="1" ht="18.75" customHeight="1">
      <c r="A58" s="59">
        <v>53</v>
      </c>
      <c r="B58" s="60"/>
      <c r="C58" s="61"/>
      <c r="D58" s="61"/>
      <c r="E58" s="61"/>
      <c r="F58" s="61"/>
      <c r="G58" s="62">
        <v>1</v>
      </c>
      <c r="H58" s="63" t="s">
        <v>379</v>
      </c>
      <c r="I58" s="73">
        <v>3800</v>
      </c>
      <c r="K58" s="75"/>
    </row>
    <row r="59" spans="1:11" s="18" customFormat="1" ht="18.75" customHeight="1">
      <c r="A59" s="59">
        <v>54</v>
      </c>
      <c r="B59" s="60"/>
      <c r="C59" s="61"/>
      <c r="D59" s="61"/>
      <c r="E59" s="61"/>
      <c r="F59" s="61"/>
      <c r="G59" s="62">
        <v>2</v>
      </c>
      <c r="H59" s="63" t="s">
        <v>439</v>
      </c>
      <c r="I59" s="73">
        <v>1500</v>
      </c>
    </row>
    <row r="60" spans="1:11" s="18" customFormat="1" ht="18.75" customHeight="1">
      <c r="A60" s="59">
        <v>55</v>
      </c>
      <c r="B60" s="60"/>
      <c r="C60" s="61"/>
      <c r="D60" s="61"/>
      <c r="E60" s="61"/>
      <c r="F60" s="61"/>
      <c r="G60" s="270" t="s">
        <v>431</v>
      </c>
      <c r="H60" s="271"/>
      <c r="I60" s="72">
        <f>SUM(I61)</f>
        <v>2415</v>
      </c>
    </row>
    <row r="61" spans="1:11" s="18" customFormat="1" ht="18.75" customHeight="1">
      <c r="A61" s="59">
        <v>56</v>
      </c>
      <c r="B61" s="60"/>
      <c r="C61" s="61"/>
      <c r="D61" s="61"/>
      <c r="E61" s="61"/>
      <c r="F61" s="61"/>
      <c r="G61" s="62">
        <v>1</v>
      </c>
      <c r="H61" s="63" t="s">
        <v>432</v>
      </c>
      <c r="I61" s="73">
        <v>2415</v>
      </c>
      <c r="K61" s="75"/>
    </row>
    <row r="62" spans="1:11" s="18" customFormat="1" ht="18.75" customHeight="1">
      <c r="A62" s="272" t="s">
        <v>314</v>
      </c>
      <c r="B62" s="273"/>
      <c r="C62" s="273"/>
      <c r="D62" s="273"/>
      <c r="E62" s="274"/>
      <c r="F62" s="70">
        <f>F5</f>
        <v>199030.41373600002</v>
      </c>
      <c r="G62" s="275" t="s">
        <v>315</v>
      </c>
      <c r="H62" s="276"/>
      <c r="I62" s="70">
        <f>SUM(I5,I10,I14,I17:I18,I33,I37,I38,I57,I60)</f>
        <v>199030</v>
      </c>
      <c r="K62" s="75"/>
    </row>
  </sheetData>
  <sortState ref="B6:F14">
    <sortCondition descending="1" ref="F6:F14"/>
  </sortState>
  <mergeCells count="17">
    <mergeCell ref="G10:H10"/>
    <mergeCell ref="G14:H14"/>
    <mergeCell ref="G17:H17"/>
    <mergeCell ref="G18:H18"/>
    <mergeCell ref="A1:I1"/>
    <mergeCell ref="A2:I2"/>
    <mergeCell ref="A3:B3"/>
    <mergeCell ref="H3:I3"/>
    <mergeCell ref="A5:B5"/>
    <mergeCell ref="G5:H5"/>
    <mergeCell ref="G33:H33"/>
    <mergeCell ref="G57:H57"/>
    <mergeCell ref="A62:E62"/>
    <mergeCell ref="G62:H62"/>
    <mergeCell ref="G60:H60"/>
    <mergeCell ref="G37:H37"/>
    <mergeCell ref="G38:H38"/>
  </mergeCells>
  <phoneticPr fontId="91" type="noConversion"/>
  <printOptions horizontalCentered="1"/>
  <pageMargins left="0.39370078740157483" right="0.39370078740157483" top="0.78740157480314965" bottom="0.59055118110236227" header="0.39370078740157483" footer="0.39370078740157483"/>
  <pageSetup paperSize="9" firstPageNumber="36" orientation="landscape" useFirstPageNumber="1" r:id="rId1"/>
  <headerFooter alignWithMargins="0">
    <oddFooter>&amp;C- &amp;P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表面</vt:lpstr>
      <vt:lpstr>附表一</vt:lpstr>
      <vt:lpstr>附表二</vt:lpstr>
      <vt:lpstr>附表三</vt:lpstr>
      <vt:lpstr>附表四</vt:lpstr>
      <vt:lpstr>附表五</vt:lpstr>
      <vt:lpstr>附表六</vt:lpstr>
      <vt:lpstr>附表七</vt:lpstr>
      <vt:lpstr>附表八</vt:lpstr>
      <vt:lpstr>附表九</vt:lpstr>
      <vt:lpstr>附表十</vt:lpstr>
      <vt:lpstr>附表十一</vt:lpstr>
      <vt:lpstr>表面!Print_Area</vt:lpstr>
      <vt:lpstr>附表八!Print_Area</vt:lpstr>
      <vt:lpstr>附表二!Print_Area</vt:lpstr>
      <vt:lpstr>附表三!Print_Area</vt:lpstr>
      <vt:lpstr>附表四!Print_Area</vt:lpstr>
      <vt:lpstr>附表五!Print_Area</vt:lpstr>
      <vt:lpstr>附表八!Print_Titles</vt:lpstr>
      <vt:lpstr>附表二!Print_Titles</vt:lpstr>
      <vt:lpstr>附表三!Print_Titles</vt:lpstr>
      <vt:lpstr>附表十!Print_Titles</vt:lpstr>
      <vt:lpstr>附表四!Print_Titles</vt:lpstr>
      <vt:lpstr>附表五!Print_Titles</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2018-12-21T03:24:45Z</cp:lastPrinted>
  <dcterms:created xsi:type="dcterms:W3CDTF">2017-11-13T01:08:00Z</dcterms:created>
  <dcterms:modified xsi:type="dcterms:W3CDTF">2019-05-24T09:29:47Z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