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1000" firstSheet="19" activeTab="28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</externalReferences>
  <definedNames>
    <definedName name="_xlnm._FilterDatabase" localSheetId="5" hidden="1">'附表1-5'!$B$4:$E$416</definedName>
    <definedName name="_xlnm._FilterDatabase" localSheetId="14" hidden="1">'附表1-14'!$A$4:$D$30</definedName>
    <definedName name="_xlnm._FilterDatabase" localSheetId="25" hidden="1">'附表1-25'!$A$5:$G$5</definedName>
    <definedName name="_xlnm._FilterDatabase" localSheetId="7" hidden="1">'附表1-7'!$A$4:$E$85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3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  <definedName name="_xlnm.Print_Area" localSheetId="11" hidden="1">'附表1-11'!$A$1:$D$22</definedName>
    <definedName name="Print_Area_1">#N/A</definedName>
    <definedName name="Print_Titles_1">#N/A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<sst xmlns="http://schemas.openxmlformats.org/spreadsheetml/2006/main" count="1734" uniqueCount="1227">
  <si>
    <t>附件1</t>
  </si>
  <si>
    <t>2025年度鲤城区预算收支表</t>
  </si>
  <si>
    <t>1.</t>
  </si>
  <si>
    <t>2025年度一般公共预算收入预算表</t>
  </si>
  <si>
    <t>2.</t>
  </si>
  <si>
    <t>2025年度一般公共预算支出预算表</t>
  </si>
  <si>
    <t>3.</t>
  </si>
  <si>
    <t>2025年度本级一般公共预算收入预算表</t>
  </si>
  <si>
    <t>4.</t>
  </si>
  <si>
    <t>2025年度本级一般公共预算支出预算表</t>
  </si>
  <si>
    <t>5.</t>
  </si>
  <si>
    <t>2025年度本级一般公共预算支出预算功能分类明细表</t>
  </si>
  <si>
    <t>6.</t>
  </si>
  <si>
    <t>2025年度本级一般公共预算支出经济分类情况表</t>
  </si>
  <si>
    <t>7.</t>
  </si>
  <si>
    <t>2025年度本级一般公共预算基本支出经济分类情况表</t>
  </si>
  <si>
    <t>8.</t>
  </si>
  <si>
    <t>2025年度一般公共预算转移支付预算表（分项目）</t>
  </si>
  <si>
    <t>9.</t>
  </si>
  <si>
    <t>2025年度一般公共预算转移支付预算表（分地区）</t>
  </si>
  <si>
    <t>10.</t>
  </si>
  <si>
    <t>2025年度本级一般公共预算“三公”经费支出预算表</t>
  </si>
  <si>
    <t>11.</t>
  </si>
  <si>
    <t>2025年度政府性基金预算收入预算表</t>
  </si>
  <si>
    <t>12.</t>
  </si>
  <si>
    <t>2025年度政府性基金预算支出预算表</t>
  </si>
  <si>
    <t>13.</t>
  </si>
  <si>
    <t>2025年度本级政府性基金预算收入预算表</t>
  </si>
  <si>
    <t>14.</t>
  </si>
  <si>
    <t>2025年度本级政府性基金预算支出预算表</t>
  </si>
  <si>
    <t>15.</t>
  </si>
  <si>
    <t>2025年度政府性基金预算转移支付预算表</t>
  </si>
  <si>
    <t>16.</t>
  </si>
  <si>
    <t>2025年度国有资本经营预算收入预算表</t>
  </si>
  <si>
    <t>17.</t>
  </si>
  <si>
    <t>2025年度国有资本经营预算支出预算表</t>
  </si>
  <si>
    <t>18.</t>
  </si>
  <si>
    <t>2025年度本级国有资本经营预算收入预算表</t>
  </si>
  <si>
    <t>19.</t>
  </si>
  <si>
    <t>2025年度本级国有资本经营预算支出预算表</t>
  </si>
  <si>
    <t>20.</t>
  </si>
  <si>
    <t>2025年度国有资本经营预算转移支付预算表</t>
  </si>
  <si>
    <t>21.</t>
  </si>
  <si>
    <t>2025年度社会保险基金预算收入预算表</t>
  </si>
  <si>
    <t>22.</t>
  </si>
  <si>
    <t>2025年度社会保险基金预算支出预算表</t>
  </si>
  <si>
    <t>23.</t>
  </si>
  <si>
    <t>2025年度本级社会保险基金预算收入预算表</t>
  </si>
  <si>
    <t>24.</t>
  </si>
  <si>
    <t>2025年度本级社会保险基金预算支出预算表</t>
  </si>
  <si>
    <t>25.</t>
  </si>
  <si>
    <t>2024年度地方政府债务限额及余额情况表</t>
  </si>
  <si>
    <t>26.</t>
  </si>
  <si>
    <t>2024年度地方政府一般债务限额及余额情况表</t>
  </si>
  <si>
    <t>27.</t>
  </si>
  <si>
    <t>2024年度地方政府专项债务限额及余额情况表</t>
  </si>
  <si>
    <t>28.</t>
  </si>
  <si>
    <t>2024年度地方政府债券发行及还本付息情况表</t>
  </si>
  <si>
    <t>附表1-1</t>
  </si>
  <si>
    <t>单位：万元</t>
  </si>
  <si>
    <t>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</si>
  <si>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</si>
  <si>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</si>
  <si>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</si>
  <si>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</si>
  <si>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</si>
  <si>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</si>
  <si>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</si>
  <si>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</si>
  <si>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</si>
  <si>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</si>
  <si>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</si>
  <si>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</si>
  <si>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</si>
  <si>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</si>
  <si>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</si>
  <si>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</si>
  <si>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</si>
  <si>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</si>
  <si>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</si>
  <si>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</si>
  <si>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</si>
  <si>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</si>
  <si>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</si>
  <si>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</si>
  <si>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</si>
  <si>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</si>
  <si>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</si>
  <si>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</si>
  <si>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</si>
  <si>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</si>
  <si>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</si>
  <si>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</si>
  <si>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</si>
  <si>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</si>
  <si>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</si>
  <si>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</si>
  <si>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</si>
  <si>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</si>
  <si>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</si>
  <si>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</si>
  <si>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</si>
  <si>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</si>
  <si>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</si>
  <si>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</si>
  <si>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</si>
  <si>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</si>
  <si>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</si>
  <si>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</si>
  <si>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</si>
  <si>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</si>
  <si>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</si>
  <si>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</si>
  <si>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</si>
  <si>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</si>
  <si>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</si>
  <si>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</si>
  <si>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</si>
  <si>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</si>
  <si>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</si>
  <si>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</si>
  <si>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</si>
  <si>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</si>
  <si>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</si>
  <si>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</si>
  <si>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</si>
  <si>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</si>
  <si>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</si>
  <si>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</si>
  <si>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</si>
  <si>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</si>
  <si>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</si>
  <si>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</si>
  <si>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</si>
  <si>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</si>
  <si>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</si>
  <si>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</si>
  <si>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</si>
  <si>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</si>
  <si>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</si>
  <si>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</si>
  <si>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</si>
  <si>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</si>
  <si>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</si>
  <si>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</si>
  <si>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</si>
  <si>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</si>
  <si>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附表1-4</t>
  </si>
  <si>
    <t>附表1-5</t>
  </si>
  <si>
    <t>科目编码</t>
  </si>
  <si>
    <t>201</t>
  </si>
  <si>
    <t>20101</t>
  </si>
  <si>
    <t xml:space="preserve">    1.人大事务</t>
  </si>
  <si>
    <t>2010101</t>
  </si>
  <si>
    <t xml:space="preserve">      ①行政运行</t>
  </si>
  <si>
    <t>2010102</t>
  </si>
  <si>
    <t xml:space="preserve">      ②一般行政管理事务</t>
  </si>
  <si>
    <t>2010104</t>
  </si>
  <si>
    <t xml:space="preserve">      ③人大会议</t>
  </si>
  <si>
    <t>2010108</t>
  </si>
  <si>
    <t xml:space="preserve">      ④代表工作</t>
  </si>
  <si>
    <t>2010150</t>
  </si>
  <si>
    <t xml:space="preserve">      ⑤事业运行</t>
  </si>
  <si>
    <t>20102</t>
  </si>
  <si>
    <t xml:space="preserve">    2.政协事务</t>
  </si>
  <si>
    <t>2010201</t>
  </si>
  <si>
    <t>2010202</t>
  </si>
  <si>
    <t>2010204</t>
  </si>
  <si>
    <t xml:space="preserve">      ③政协会议</t>
  </si>
  <si>
    <t>2010250</t>
  </si>
  <si>
    <t xml:space="preserve">      ④事业运行</t>
  </si>
  <si>
    <t>20103</t>
  </si>
  <si>
    <t xml:space="preserve">    3.政府办公厅（室）及相关机构事务</t>
  </si>
  <si>
    <t>2010301</t>
  </si>
  <si>
    <t>2010302</t>
  </si>
  <si>
    <t>2010303</t>
  </si>
  <si>
    <t xml:space="preserve">      ③机关服务</t>
  </si>
  <si>
    <t>2010306</t>
  </si>
  <si>
    <t xml:space="preserve">      ④政务公开审批</t>
  </si>
  <si>
    <t>2010350</t>
  </si>
  <si>
    <t>20104</t>
  </si>
  <si>
    <t xml:space="preserve">    4.发展与改革事务</t>
  </si>
  <si>
    <t>2010401</t>
  </si>
  <si>
    <t>2010402</t>
  </si>
  <si>
    <t>2010406</t>
  </si>
  <si>
    <t xml:space="preserve">      ③社会事业发展规划</t>
  </si>
  <si>
    <t>2010408</t>
  </si>
  <si>
    <t xml:space="preserve">      ③物价管理</t>
  </si>
  <si>
    <t>2010450</t>
  </si>
  <si>
    <t>2010499</t>
  </si>
  <si>
    <t>　    ⑤其他发展与改革事务支出</t>
  </si>
  <si>
    <t>20105</t>
  </si>
  <si>
    <t xml:space="preserve">    5.统计信息事务</t>
  </si>
  <si>
    <t>2010501</t>
  </si>
  <si>
    <t>2010502</t>
  </si>
  <si>
    <t>2010505</t>
  </si>
  <si>
    <t xml:space="preserve">      ③专项统计业务</t>
  </si>
  <si>
    <t>2010507</t>
  </si>
  <si>
    <t xml:space="preserve">      ④专项普查活动</t>
  </si>
  <si>
    <t>2010550</t>
  </si>
  <si>
    <t>20106</t>
  </si>
  <si>
    <t xml:space="preserve">    6.财政事务</t>
  </si>
  <si>
    <t>2010601</t>
  </si>
  <si>
    <t>2010602</t>
  </si>
  <si>
    <t>2010650</t>
  </si>
  <si>
    <t xml:space="preserve">      ③事业运行</t>
  </si>
  <si>
    <t>20107</t>
  </si>
  <si>
    <t xml:space="preserve">    7.税收事务</t>
  </si>
  <si>
    <t>2010799</t>
  </si>
  <si>
    <t xml:space="preserve">      ①其他税收事务支出</t>
  </si>
  <si>
    <t>20108</t>
  </si>
  <si>
    <t xml:space="preserve">    8.审计事务</t>
  </si>
  <si>
    <t>2010801</t>
  </si>
  <si>
    <t>2010804</t>
  </si>
  <si>
    <t xml:space="preserve">      ②审计业务</t>
  </si>
  <si>
    <t>2010850</t>
  </si>
  <si>
    <t>2010899</t>
  </si>
  <si>
    <t xml:space="preserve">      ④其他审计事务支出</t>
  </si>
  <si>
    <t>20111</t>
  </si>
  <si>
    <t xml:space="preserve">    9.纪检监察事务</t>
  </si>
  <si>
    <t>2011101</t>
  </si>
  <si>
    <t>2011102</t>
  </si>
  <si>
    <t>2011104</t>
  </si>
  <si>
    <t xml:space="preserve">      ③大案要案查处</t>
  </si>
  <si>
    <t>2011105</t>
  </si>
  <si>
    <t xml:space="preserve">      ④派驻派出机构</t>
  </si>
  <si>
    <t>2011150</t>
  </si>
  <si>
    <t>20113</t>
  </si>
  <si>
    <t xml:space="preserve">    10.商贸事务</t>
  </si>
  <si>
    <t>2011301</t>
  </si>
  <si>
    <t>2011302</t>
  </si>
  <si>
    <t>2011350</t>
  </si>
  <si>
    <t>20123</t>
  </si>
  <si>
    <t xml:space="preserve">    11.民族事务</t>
  </si>
  <si>
    <t>2012302</t>
  </si>
  <si>
    <t xml:space="preserve">      ①一般行政管理事务</t>
  </si>
  <si>
    <t>20125</t>
  </si>
  <si>
    <t xml:space="preserve">    12.港澳台事务</t>
  </si>
  <si>
    <t>2012501</t>
  </si>
  <si>
    <t>2012502</t>
  </si>
  <si>
    <t>20126</t>
  </si>
  <si>
    <t xml:space="preserve">    13.档案事务</t>
  </si>
  <si>
    <t>2012601</t>
  </si>
  <si>
    <t>2012602</t>
  </si>
  <si>
    <t>20128</t>
  </si>
  <si>
    <t xml:space="preserve">    14.民主党派及工商联事务</t>
  </si>
  <si>
    <t>2012801</t>
  </si>
  <si>
    <t>2012802</t>
  </si>
  <si>
    <t>20129</t>
  </si>
  <si>
    <t xml:space="preserve">    15.群众团体事务</t>
  </si>
  <si>
    <t>2012901</t>
  </si>
  <si>
    <t>2012902</t>
  </si>
  <si>
    <t>2012950</t>
  </si>
  <si>
    <t xml:space="preserve">      ④其他群众团体事务支出</t>
  </si>
  <si>
    <t>20131</t>
  </si>
  <si>
    <t xml:space="preserve">    16.党委办公厅（室）及相关机构事务</t>
  </si>
  <si>
    <t>2013101</t>
  </si>
  <si>
    <t>2013102</t>
  </si>
  <si>
    <t>2013150</t>
  </si>
  <si>
    <t>20132</t>
  </si>
  <si>
    <t xml:space="preserve">    17.组织事务</t>
  </si>
  <si>
    <t>2013201</t>
  </si>
  <si>
    <t>2013202</t>
  </si>
  <si>
    <t>2013250</t>
  </si>
  <si>
    <t>20133</t>
  </si>
  <si>
    <t xml:space="preserve">    18.宣传事务</t>
  </si>
  <si>
    <t>2013301</t>
  </si>
  <si>
    <t>2013302</t>
  </si>
  <si>
    <t>2013350</t>
  </si>
  <si>
    <t>20134</t>
  </si>
  <si>
    <t xml:space="preserve">    19.统战事务</t>
  </si>
  <si>
    <t>2013401</t>
  </si>
  <si>
    <t>2013402</t>
  </si>
  <si>
    <t>2013404</t>
  </si>
  <si>
    <t xml:space="preserve">      ③宗教事务</t>
  </si>
  <si>
    <t>2013405</t>
  </si>
  <si>
    <t xml:space="preserve">      ④华侨事务</t>
  </si>
  <si>
    <t>2013450</t>
  </si>
  <si>
    <t>20136</t>
  </si>
  <si>
    <t xml:space="preserve">    20.其他共产党事务支出</t>
  </si>
  <si>
    <t>2013601</t>
  </si>
  <si>
    <t>2013602</t>
  </si>
  <si>
    <t>2013650</t>
  </si>
  <si>
    <t>20138</t>
  </si>
  <si>
    <t xml:space="preserve">    21.市场监督管理事务</t>
  </si>
  <si>
    <t>2013801</t>
  </si>
  <si>
    <t>2013802</t>
  </si>
  <si>
    <t>2013815</t>
  </si>
  <si>
    <t xml:space="preserve">      ③质量安全监管</t>
  </si>
  <si>
    <t>2013816</t>
  </si>
  <si>
    <t xml:space="preserve">      ④食品安全监管</t>
  </si>
  <si>
    <t>2013850</t>
  </si>
  <si>
    <t>20139</t>
  </si>
  <si>
    <t xml:space="preserve">    22.社会工作事务</t>
  </si>
  <si>
    <t>2013902</t>
  </si>
  <si>
    <t>2013904</t>
  </si>
  <si>
    <t xml:space="preserve">      ②专项业务</t>
  </si>
  <si>
    <t>20140</t>
  </si>
  <si>
    <t xml:space="preserve">    23.信访事务</t>
  </si>
  <si>
    <t>2014001</t>
  </si>
  <si>
    <t>2014002</t>
  </si>
  <si>
    <t>2014004</t>
  </si>
  <si>
    <t xml:space="preserve">      ①信访业务</t>
  </si>
  <si>
    <t>203</t>
  </si>
  <si>
    <t>二、国防支出</t>
  </si>
  <si>
    <t>20306</t>
  </si>
  <si>
    <t xml:space="preserve">    1.国防动员</t>
  </si>
  <si>
    <t>2030601</t>
  </si>
  <si>
    <t xml:space="preserve">      ①兵役征集</t>
  </si>
  <si>
    <t>2030607</t>
  </si>
  <si>
    <t xml:space="preserve">      ②民兵</t>
  </si>
  <si>
    <t>20399</t>
  </si>
  <si>
    <t xml:space="preserve">    2.其他国防支出</t>
  </si>
  <si>
    <t>2039999</t>
  </si>
  <si>
    <t xml:space="preserve">      ①其他国防支出</t>
  </si>
  <si>
    <t>204</t>
  </si>
  <si>
    <t>三、公共安全支出</t>
  </si>
  <si>
    <t>20402</t>
  </si>
  <si>
    <t xml:space="preserve">    1.公安</t>
  </si>
  <si>
    <t>2040299</t>
  </si>
  <si>
    <t xml:space="preserve">      ①其他公安支出</t>
  </si>
  <si>
    <t>20404</t>
  </si>
  <si>
    <t xml:space="preserve">    2.检察</t>
  </si>
  <si>
    <t>2040402</t>
  </si>
  <si>
    <t>20405</t>
  </si>
  <si>
    <t xml:space="preserve">    3.法院</t>
  </si>
  <si>
    <t>2040501</t>
  </si>
  <si>
    <t>2040502</t>
  </si>
  <si>
    <t>2040599</t>
  </si>
  <si>
    <t xml:space="preserve">      ③其他法院支出</t>
  </si>
  <si>
    <t>20406</t>
  </si>
  <si>
    <t xml:space="preserve">    4.司法</t>
  </si>
  <si>
    <t>2040601</t>
  </si>
  <si>
    <t>2040604</t>
  </si>
  <si>
    <t xml:space="preserve">      ②基层司法业务</t>
  </si>
  <si>
    <t>2040605</t>
  </si>
  <si>
    <t xml:space="preserve">      ③普法宣传</t>
  </si>
  <si>
    <t>2040607</t>
  </si>
  <si>
    <t xml:space="preserve">      ④公共法律服务</t>
  </si>
  <si>
    <t>2040610</t>
  </si>
  <si>
    <t xml:space="preserve">      ⑤社区矫正</t>
  </si>
  <si>
    <t>2040612</t>
  </si>
  <si>
    <t xml:space="preserve">      ⑥法治建设</t>
  </si>
  <si>
    <t>2040613</t>
  </si>
  <si>
    <t xml:space="preserve">      ⑦信息化建设</t>
  </si>
  <si>
    <t>2040699</t>
  </si>
  <si>
    <t xml:space="preserve">      ⑧其他司法支出</t>
  </si>
  <si>
    <t>20499</t>
  </si>
  <si>
    <t xml:space="preserve">    5.其他公共安全支出</t>
  </si>
  <si>
    <t>2049999</t>
  </si>
  <si>
    <t xml:space="preserve">      ①其他公共安全支出</t>
  </si>
  <si>
    <t>205</t>
  </si>
  <si>
    <t>四、教育支出</t>
  </si>
  <si>
    <t>20501</t>
  </si>
  <si>
    <t xml:space="preserve">    1.教育管理事务</t>
  </si>
  <si>
    <t>2050101</t>
  </si>
  <si>
    <t>2050199</t>
  </si>
  <si>
    <t xml:space="preserve">      ②其他教育管理事务支出</t>
  </si>
  <si>
    <t>20502</t>
  </si>
  <si>
    <t xml:space="preserve">    2.普通教育</t>
  </si>
  <si>
    <t>2050201</t>
  </si>
  <si>
    <t xml:space="preserve">      ①学前教育</t>
  </si>
  <si>
    <t>2050202</t>
  </si>
  <si>
    <t xml:space="preserve">      ②小学教育</t>
  </si>
  <si>
    <t>2050203</t>
  </si>
  <si>
    <t xml:space="preserve">      ③初中教育</t>
  </si>
  <si>
    <t>2050204</t>
  </si>
  <si>
    <t xml:space="preserve">      ④高中教育</t>
  </si>
  <si>
    <t>2050299</t>
  </si>
  <si>
    <t xml:space="preserve">      ⑤其他普通教育支出</t>
  </si>
  <si>
    <t>20503</t>
  </si>
  <si>
    <t xml:space="preserve">    3.职业教育</t>
  </si>
  <si>
    <t>2050302</t>
  </si>
  <si>
    <t xml:space="preserve">      ①中等职业教育</t>
  </si>
  <si>
    <t>20504</t>
  </si>
  <si>
    <t xml:space="preserve">    4.成人教育</t>
  </si>
  <si>
    <t>2050499</t>
  </si>
  <si>
    <t xml:space="preserve">      ①其他成人教育支出</t>
  </si>
  <si>
    <t>20507</t>
  </si>
  <si>
    <t xml:space="preserve">    5.特殊教育</t>
  </si>
  <si>
    <t>2050701</t>
  </si>
  <si>
    <t xml:space="preserve">      ①特殊学校教育</t>
  </si>
  <si>
    <t>20508</t>
  </si>
  <si>
    <t xml:space="preserve">    6.进修及培训</t>
  </si>
  <si>
    <t>2050801</t>
  </si>
  <si>
    <t xml:space="preserve">      ①教师进修</t>
  </si>
  <si>
    <t>2050802</t>
  </si>
  <si>
    <t xml:space="preserve">      ②干部教育</t>
  </si>
  <si>
    <t>20509</t>
  </si>
  <si>
    <t xml:space="preserve">    7.教育费附加安排的支出</t>
  </si>
  <si>
    <t>2050905</t>
  </si>
  <si>
    <t xml:space="preserve">      ①中等职业学校教学设施</t>
  </si>
  <si>
    <t>2050999</t>
  </si>
  <si>
    <t xml:space="preserve">      ②其他教育费附加安排的支出</t>
  </si>
  <si>
    <t>20599</t>
  </si>
  <si>
    <t xml:space="preserve">    8.其他教育支出</t>
  </si>
  <si>
    <t>2059999</t>
  </si>
  <si>
    <t xml:space="preserve">      ①其他教育支出</t>
  </si>
  <si>
    <t>206</t>
  </si>
  <si>
    <t>五、科学技术支出</t>
  </si>
  <si>
    <t>20601</t>
  </si>
  <si>
    <t xml:space="preserve">    1.科学技术管理事务</t>
  </si>
  <si>
    <t>2060101</t>
  </si>
  <si>
    <t>2060199</t>
  </si>
  <si>
    <t xml:space="preserve">      ②其他科学技术管理事务支出</t>
  </si>
  <si>
    <t>20604</t>
  </si>
  <si>
    <t xml:space="preserve">    2.技术研究与开发</t>
  </si>
  <si>
    <t>2060499</t>
  </si>
  <si>
    <t xml:space="preserve">      ①其他技术研究与开发支出</t>
  </si>
  <si>
    <t>20607</t>
  </si>
  <si>
    <t xml:space="preserve">    3.科学技术普及</t>
  </si>
  <si>
    <t>2060701</t>
  </si>
  <si>
    <t xml:space="preserve">      ①机构运行</t>
  </si>
  <si>
    <t>2060702</t>
  </si>
  <si>
    <t xml:space="preserve">      ②科普活动</t>
  </si>
  <si>
    <t>20699</t>
  </si>
  <si>
    <t xml:space="preserve">    4.其他科学技术支出</t>
  </si>
  <si>
    <t>2069999</t>
  </si>
  <si>
    <t xml:space="preserve">      ①其他科学技术支出</t>
  </si>
  <si>
    <t>207</t>
  </si>
  <si>
    <t>六、文化旅游体育与传媒支出</t>
  </si>
  <si>
    <t>20701</t>
  </si>
  <si>
    <t xml:space="preserve">    1.文化和旅游</t>
  </si>
  <si>
    <t>2070101</t>
  </si>
  <si>
    <t>2070102</t>
  </si>
  <si>
    <t>2070104</t>
  </si>
  <si>
    <t xml:space="preserve">      ③图书馆</t>
  </si>
  <si>
    <t>2070109</t>
  </si>
  <si>
    <t xml:space="preserve">      ④群众文化</t>
  </si>
  <si>
    <t>2070111</t>
  </si>
  <si>
    <t xml:space="preserve">      ⑤文化创作与保护</t>
  </si>
  <si>
    <t>2070112</t>
  </si>
  <si>
    <t xml:space="preserve">      ⑥文化和旅游市场管理</t>
  </si>
  <si>
    <t>2070199</t>
  </si>
  <si>
    <t xml:space="preserve">      ⑦其他文化和旅游支出</t>
  </si>
  <si>
    <t>20702</t>
  </si>
  <si>
    <t xml:space="preserve">    2.文物</t>
  </si>
  <si>
    <t>2070204</t>
  </si>
  <si>
    <t xml:space="preserve">      ①文物保护</t>
  </si>
  <si>
    <t>20703</t>
  </si>
  <si>
    <t xml:space="preserve">    3.体育</t>
  </si>
  <si>
    <t>2070305</t>
  </si>
  <si>
    <t xml:space="preserve">      ①体育竞赛</t>
  </si>
  <si>
    <t>2070308</t>
  </si>
  <si>
    <t xml:space="preserve">      ②群众体育</t>
  </si>
  <si>
    <t>20799</t>
  </si>
  <si>
    <t xml:space="preserve">    4.其他文化旅游体育与传媒支出</t>
  </si>
  <si>
    <t>2079903</t>
  </si>
  <si>
    <t xml:space="preserve">      ①文化产业发展专项支出</t>
  </si>
  <si>
    <t>2079999</t>
  </si>
  <si>
    <t xml:space="preserve">      ②其他文化旅游体育与传媒支出</t>
  </si>
  <si>
    <t>208</t>
  </si>
  <si>
    <t>七、社会保障和就业支出</t>
  </si>
  <si>
    <t>20801</t>
  </si>
  <si>
    <t xml:space="preserve">    1.人力资源和社会保障管理事务</t>
  </si>
  <si>
    <t>2080101</t>
  </si>
  <si>
    <t>2080102</t>
  </si>
  <si>
    <t>2080105</t>
  </si>
  <si>
    <t xml:space="preserve">      ③劳动保障监察</t>
  </si>
  <si>
    <t>2080106</t>
  </si>
  <si>
    <t xml:space="preserve">      ④就业管理事务</t>
  </si>
  <si>
    <t xml:space="preserve">      ⑤社会保险业务管理事务</t>
  </si>
  <si>
    <t>2080109</t>
  </si>
  <si>
    <t xml:space="preserve">      ⑥社会保险经办机构</t>
  </si>
  <si>
    <t>2080112</t>
  </si>
  <si>
    <t xml:space="preserve">      ⑦劳动人事争议调解仲裁</t>
  </si>
  <si>
    <t>2080199</t>
  </si>
  <si>
    <t xml:space="preserve">      ⑧其他人力资源和社会保障管理事务支出</t>
  </si>
  <si>
    <t>20802</t>
  </si>
  <si>
    <t xml:space="preserve">    2.民政管理事务</t>
  </si>
  <si>
    <t>2080201</t>
  </si>
  <si>
    <t>2080202</t>
  </si>
  <si>
    <t>2080206</t>
  </si>
  <si>
    <t xml:space="preserve">      ③社会组织管理</t>
  </si>
  <si>
    <t>2080207</t>
  </si>
  <si>
    <t xml:space="preserve">      ④行政区划和地名管理</t>
  </si>
  <si>
    <t>2080208</t>
  </si>
  <si>
    <t xml:space="preserve">      ⑤基层政权建设和社区治理</t>
  </si>
  <si>
    <t>2080209</t>
  </si>
  <si>
    <t xml:space="preserve">      ⑥老龄事务</t>
  </si>
  <si>
    <t>2080299</t>
  </si>
  <si>
    <t xml:space="preserve">      ⑦其他民政管理事务支出</t>
  </si>
  <si>
    <t>20805</t>
  </si>
  <si>
    <t xml:space="preserve">    3.行政事业单位养老支出</t>
  </si>
  <si>
    <t>2080501</t>
  </si>
  <si>
    <t xml:space="preserve">      ①行政单位离退休</t>
  </si>
  <si>
    <t>2080502</t>
  </si>
  <si>
    <t xml:space="preserve">      ②事业单位离退休</t>
  </si>
  <si>
    <t>2080503</t>
  </si>
  <si>
    <t xml:space="preserve">      ③离退休人员管理机构</t>
  </si>
  <si>
    <t>2080505</t>
  </si>
  <si>
    <t xml:space="preserve">      ④机关事业单位基本养老保险缴费支出</t>
  </si>
  <si>
    <t>2080506</t>
  </si>
  <si>
    <t xml:space="preserve">      ⑤机关事业单位职业年金缴费支出</t>
  </si>
  <si>
    <t>2080507</t>
  </si>
  <si>
    <t xml:space="preserve">      ⑥对机关事业单位基本养老保险基金的补助</t>
  </si>
  <si>
    <t>2080599</t>
  </si>
  <si>
    <t xml:space="preserve">      ⑦其他行政事业单位养老支出</t>
  </si>
  <si>
    <t>20807</t>
  </si>
  <si>
    <t xml:space="preserve">    4.就业补助</t>
  </si>
  <si>
    <t>2080701</t>
  </si>
  <si>
    <t xml:space="preserve">      ①就业创业服务补贴</t>
  </si>
  <si>
    <t>2080702</t>
  </si>
  <si>
    <t xml:space="preserve">      ②职业培训补贴</t>
  </si>
  <si>
    <t>2080704</t>
  </si>
  <si>
    <t xml:space="preserve">      ③社会保险补贴</t>
  </si>
  <si>
    <t>2080705</t>
  </si>
  <si>
    <t xml:space="preserve">      ④公益性岗位补贴</t>
  </si>
  <si>
    <t>2080711</t>
  </si>
  <si>
    <t xml:space="preserve">      ⑤就业见习补贴</t>
  </si>
  <si>
    <t>2080712</t>
  </si>
  <si>
    <t xml:space="preserve">      ⑥高技能人才培养补助</t>
  </si>
  <si>
    <t>2080713</t>
  </si>
  <si>
    <t xml:space="preserve">      ⑦促进创业补贴</t>
  </si>
  <si>
    <t>2080799</t>
  </si>
  <si>
    <t xml:space="preserve">      ⑧其他就业补助支出</t>
  </si>
  <si>
    <t>20808</t>
  </si>
  <si>
    <t xml:space="preserve">    5.抚恤</t>
  </si>
  <si>
    <t>2080801</t>
  </si>
  <si>
    <t xml:space="preserve">      ①死亡抚恤</t>
  </si>
  <si>
    <t>2080802</t>
  </si>
  <si>
    <t xml:space="preserve">      ②伤残抚恤</t>
  </si>
  <si>
    <t>2080803</t>
  </si>
  <si>
    <t xml:space="preserve">      ③在乡复员、退伍军人生活补助</t>
  </si>
  <si>
    <t>2080805</t>
  </si>
  <si>
    <t xml:space="preserve">      ④义务兵优待</t>
  </si>
  <si>
    <t>2080808</t>
  </si>
  <si>
    <t xml:space="preserve">      ⑤褒扬纪念</t>
  </si>
  <si>
    <t>2080899</t>
  </si>
  <si>
    <t xml:space="preserve">      ⑥其他优抚支出</t>
  </si>
  <si>
    <t>20809</t>
  </si>
  <si>
    <t xml:space="preserve">    6.退役安置</t>
  </si>
  <si>
    <t>2080901</t>
  </si>
  <si>
    <t xml:space="preserve">      ①退役士兵安置</t>
  </si>
  <si>
    <t>2080902</t>
  </si>
  <si>
    <t xml:space="preserve">      ②军队移交政府的离退休人员安置</t>
  </si>
  <si>
    <t>2080903</t>
  </si>
  <si>
    <t xml:space="preserve">      ③军队移交政府离退休干部管理机构</t>
  </si>
  <si>
    <t>2080905</t>
  </si>
  <si>
    <t xml:space="preserve">      ④军队转业干部安置</t>
  </si>
  <si>
    <t>2080999</t>
  </si>
  <si>
    <t xml:space="preserve">      ⑤其他退役安置支出</t>
  </si>
  <si>
    <t>20810</t>
  </si>
  <si>
    <t xml:space="preserve">    7.社会福利</t>
  </si>
  <si>
    <t>2081001</t>
  </si>
  <si>
    <t xml:space="preserve">      ①儿童福利</t>
  </si>
  <si>
    <t>2081002</t>
  </si>
  <si>
    <t xml:space="preserve">      ②老年福利</t>
  </si>
  <si>
    <t>2081004</t>
  </si>
  <si>
    <t xml:space="preserve">      ③殡葬</t>
  </si>
  <si>
    <t>2081005</t>
  </si>
  <si>
    <t xml:space="preserve">      ④社会福利事业单位</t>
  </si>
  <si>
    <t>2081006</t>
  </si>
  <si>
    <t xml:space="preserve">      ⑤养老服务</t>
  </si>
  <si>
    <t>2081099</t>
  </si>
  <si>
    <t xml:space="preserve">      ⑥其他社会福利支出</t>
  </si>
  <si>
    <t>20811</t>
  </si>
  <si>
    <t xml:space="preserve">    8.残疾人事业</t>
  </si>
  <si>
    <t>2081101</t>
  </si>
  <si>
    <t>2081104</t>
  </si>
  <si>
    <t xml:space="preserve">      ②残疾人康复</t>
  </si>
  <si>
    <t>2081105</t>
  </si>
  <si>
    <t xml:space="preserve">      ③残疾人就业</t>
  </si>
  <si>
    <t>2081107</t>
  </si>
  <si>
    <t xml:space="preserve">      ④残疾人生活和护理补贴</t>
  </si>
  <si>
    <t>2081199</t>
  </si>
  <si>
    <t xml:space="preserve">      ⑤其他残疾人事业支出</t>
  </si>
  <si>
    <t>20816</t>
  </si>
  <si>
    <t xml:space="preserve">    9.红十字事业</t>
  </si>
  <si>
    <t>2081601</t>
  </si>
  <si>
    <t>2081602</t>
  </si>
  <si>
    <t>20819</t>
  </si>
  <si>
    <t xml:space="preserve">    10.最低生活保障</t>
  </si>
  <si>
    <t>2081901</t>
  </si>
  <si>
    <t xml:space="preserve">      ①城市最低生活保障金支出</t>
  </si>
  <si>
    <t>20820</t>
  </si>
  <si>
    <t xml:space="preserve">    11.临时救助</t>
  </si>
  <si>
    <t>2082001</t>
  </si>
  <si>
    <t xml:space="preserve">      ①临时救助支出</t>
  </si>
  <si>
    <t>20821</t>
  </si>
  <si>
    <t xml:space="preserve">    12.特困人员救助供养</t>
  </si>
  <si>
    <t>2082101</t>
  </si>
  <si>
    <t xml:space="preserve">      ①城市特困人员救助供养支出</t>
  </si>
  <si>
    <t>20825</t>
  </si>
  <si>
    <t xml:space="preserve">    13.其他生活救助</t>
  </si>
  <si>
    <t>2082501</t>
  </si>
  <si>
    <t xml:space="preserve">      ①其他城市生活救助</t>
  </si>
  <si>
    <t>20826</t>
  </si>
  <si>
    <t xml:space="preserve">    14.财政对基本养老保险基金的补助</t>
  </si>
  <si>
    <t>2082601</t>
  </si>
  <si>
    <t xml:space="preserve">      ①财政对企业职工基本养老保险基金的补助</t>
  </si>
  <si>
    <t>2082602</t>
  </si>
  <si>
    <t xml:space="preserve">      ②财政对城乡居民基本养老保险基金的补助</t>
  </si>
  <si>
    <t>20828</t>
  </si>
  <si>
    <t xml:space="preserve">    15.退役军人管理事务</t>
  </si>
  <si>
    <t>2082801</t>
  </si>
  <si>
    <t>2082802</t>
  </si>
  <si>
    <t>2082804</t>
  </si>
  <si>
    <t xml:space="preserve">      ③拥军优属</t>
  </si>
  <si>
    <t>2082850</t>
  </si>
  <si>
    <t>20830</t>
  </si>
  <si>
    <t xml:space="preserve">    16.财政代缴社会保险费支出</t>
  </si>
  <si>
    <t>2083001</t>
  </si>
  <si>
    <t xml:space="preserve">      ①财政代缴城乡居民基本养老保险费支出</t>
  </si>
  <si>
    <t>20899</t>
  </si>
  <si>
    <t xml:space="preserve">    17.其他社会保障和就业支出</t>
  </si>
  <si>
    <t>2089999</t>
  </si>
  <si>
    <t xml:space="preserve">      ①其他社会保障和就业支出</t>
  </si>
  <si>
    <t>210</t>
  </si>
  <si>
    <t>八、卫生健康支出</t>
  </si>
  <si>
    <t>21001</t>
  </si>
  <si>
    <t xml:space="preserve">    1.卫生健康管理事务</t>
  </si>
  <si>
    <t>2100101</t>
  </si>
  <si>
    <t>2100102</t>
  </si>
  <si>
    <t>2100199</t>
  </si>
  <si>
    <t xml:space="preserve">      ③其他卫生健康管理事务支出</t>
  </si>
  <si>
    <t>21003</t>
  </si>
  <si>
    <t xml:space="preserve">    2.基层医疗卫生机构</t>
  </si>
  <si>
    <t>2100301</t>
  </si>
  <si>
    <t xml:space="preserve">      ①城市社区卫生机构</t>
  </si>
  <si>
    <t xml:space="preserve">      ②其他基层医疗卫生机构支出</t>
  </si>
  <si>
    <t>21004</t>
  </si>
  <si>
    <t xml:space="preserve">    3.公共卫生</t>
  </si>
  <si>
    <t>2100401</t>
  </si>
  <si>
    <t xml:space="preserve">      ①疾病预防控制机构</t>
  </si>
  <si>
    <t>2100402</t>
  </si>
  <si>
    <t xml:space="preserve">      ②卫生监督机构</t>
  </si>
  <si>
    <t>2100403</t>
  </si>
  <si>
    <t xml:space="preserve">      ③妇幼保健机构</t>
  </si>
  <si>
    <t>2100408</t>
  </si>
  <si>
    <t xml:space="preserve">      ④基本公共卫生服务</t>
  </si>
  <si>
    <t>2100409</t>
  </si>
  <si>
    <t xml:space="preserve">      ⑤重大公共卫生服务</t>
  </si>
  <si>
    <t>2100410</t>
  </si>
  <si>
    <t xml:space="preserve">      ⑥突发公共卫生事件应急处理</t>
  </si>
  <si>
    <t>2100499</t>
  </si>
  <si>
    <t xml:space="preserve">      ⑦其他公共卫生支出</t>
  </si>
  <si>
    <t>21007</t>
  </si>
  <si>
    <t xml:space="preserve">    4.计划生育事务</t>
  </si>
  <si>
    <t>2100716</t>
  </si>
  <si>
    <t xml:space="preserve">      ①计划生育机构</t>
  </si>
  <si>
    <t>2100717</t>
  </si>
  <si>
    <t xml:space="preserve">      ②计划生育服务</t>
  </si>
  <si>
    <t xml:space="preserve">      ③其他计划生育事务支出</t>
  </si>
  <si>
    <t>21011</t>
  </si>
  <si>
    <t xml:space="preserve">    5.行政事业单位医疗</t>
  </si>
  <si>
    <t>2101101</t>
  </si>
  <si>
    <t xml:space="preserve">      ①行政单位医疗</t>
  </si>
  <si>
    <t>21012</t>
  </si>
  <si>
    <t xml:space="preserve">    6.财政对基本医疗保险基金的补助</t>
  </si>
  <si>
    <t>2101202</t>
  </si>
  <si>
    <t xml:space="preserve">      ①财政对城乡居民基本医疗保险基金的补助</t>
  </si>
  <si>
    <t>2101299</t>
  </si>
  <si>
    <t xml:space="preserve">      ②财政对其他基本医疗保险基金的补助</t>
  </si>
  <si>
    <t>21013</t>
  </si>
  <si>
    <t xml:space="preserve">    7.医疗救助</t>
  </si>
  <si>
    <t>2101301</t>
  </si>
  <si>
    <t xml:space="preserve">      ①城乡医疗救助</t>
  </si>
  <si>
    <t>21014</t>
  </si>
  <si>
    <t xml:space="preserve">    8.优抚对象医疗</t>
  </si>
  <si>
    <t>2101401</t>
  </si>
  <si>
    <t xml:space="preserve">      ①优抚对象医疗补助</t>
  </si>
  <si>
    <t>21015</t>
  </si>
  <si>
    <t xml:space="preserve">    9.医疗保障管理事务</t>
  </si>
  <si>
    <t>2101502</t>
  </si>
  <si>
    <t>21016</t>
  </si>
  <si>
    <t xml:space="preserve">    10.老龄卫生健康事务</t>
  </si>
  <si>
    <t>2101601</t>
  </si>
  <si>
    <t xml:space="preserve">      ①老龄卫生健康事务</t>
  </si>
  <si>
    <t>21017</t>
  </si>
  <si>
    <t xml:space="preserve">    11.中医药事务</t>
  </si>
  <si>
    <t>2101701</t>
  </si>
  <si>
    <t>2101704</t>
  </si>
  <si>
    <t xml:space="preserve">      ②中医（民族医）药专项</t>
  </si>
  <si>
    <t>21099</t>
  </si>
  <si>
    <t xml:space="preserve">    12.其他卫生健康支出</t>
  </si>
  <si>
    <t>2109999</t>
  </si>
  <si>
    <t xml:space="preserve">      ①其他卫生健康支出</t>
  </si>
  <si>
    <t>211</t>
  </si>
  <si>
    <t>九、节能环保支出</t>
  </si>
  <si>
    <t>21101</t>
  </si>
  <si>
    <t xml:space="preserve">    1.环境保护管理事务</t>
  </si>
  <si>
    <t>2110199</t>
  </si>
  <si>
    <t xml:space="preserve">      ①其他环境保护管理事务支出</t>
  </si>
  <si>
    <t>212</t>
  </si>
  <si>
    <t>十、城乡社区支出</t>
  </si>
  <si>
    <t>21201</t>
  </si>
  <si>
    <t xml:space="preserve">    1.城乡社区管理事务</t>
  </si>
  <si>
    <t>2120101</t>
  </si>
  <si>
    <t>2120102</t>
  </si>
  <si>
    <t>2120104</t>
  </si>
  <si>
    <t xml:space="preserve">      ③城管执法</t>
  </si>
  <si>
    <t>2120106</t>
  </si>
  <si>
    <t xml:space="preserve">      ④工程建设管理</t>
  </si>
  <si>
    <t>2120199</t>
  </si>
  <si>
    <t xml:space="preserve">      ⑤其他城乡社区管理事务支出</t>
  </si>
  <si>
    <t>21203</t>
  </si>
  <si>
    <t xml:space="preserve">    2.城乡社区公共设施</t>
  </si>
  <si>
    <t>2120399</t>
  </si>
  <si>
    <t xml:space="preserve">      ①其他城乡社区公共设施支出</t>
  </si>
  <si>
    <t>21205</t>
  </si>
  <si>
    <t xml:space="preserve">    3.城乡社区环境卫生</t>
  </si>
  <si>
    <t>2120501</t>
  </si>
  <si>
    <t xml:space="preserve">      ①城乡社区环境卫生</t>
  </si>
  <si>
    <t>21299</t>
  </si>
  <si>
    <t xml:space="preserve">    4.其他城乡社区支出</t>
  </si>
  <si>
    <t>2129999</t>
  </si>
  <si>
    <t xml:space="preserve">      ①其他城乡社区支出</t>
  </si>
  <si>
    <t>213</t>
  </si>
  <si>
    <t>十一、农林水支出</t>
  </si>
  <si>
    <t>21301</t>
  </si>
  <si>
    <t xml:space="preserve">    1.农业农村</t>
  </si>
  <si>
    <t>2130101</t>
  </si>
  <si>
    <t>2130104</t>
  </si>
  <si>
    <t xml:space="preserve">      ②事业运行</t>
  </si>
  <si>
    <t>2130106</t>
  </si>
  <si>
    <t xml:space="preserve">      ③科技转化与推广服务</t>
  </si>
  <si>
    <t>2130108</t>
  </si>
  <si>
    <t xml:space="preserve">      ④病虫害控制</t>
  </si>
  <si>
    <t>2130109</t>
  </si>
  <si>
    <t xml:space="preserve">      ⑤农产品质量安全</t>
  </si>
  <si>
    <t>2130110</t>
  </si>
  <si>
    <t xml:space="preserve">      ⑥执法监管</t>
  </si>
  <si>
    <t xml:space="preserve">      ⑦稳定农民收入补贴</t>
  </si>
  <si>
    <t>2130125</t>
  </si>
  <si>
    <t xml:space="preserve">      ⑧农产品加工与促销</t>
  </si>
  <si>
    <t>2130135</t>
  </si>
  <si>
    <t xml:space="preserve">      ⑨农业生态资源保护</t>
  </si>
  <si>
    <t xml:space="preserve">      ⑩渔业发展</t>
  </si>
  <si>
    <t>2130199</t>
  </si>
  <si>
    <t xml:space="preserve">      ⑪其他农业农村支出</t>
  </si>
  <si>
    <t>21302</t>
  </si>
  <si>
    <t xml:space="preserve">    2.林业和草原</t>
  </si>
  <si>
    <t xml:space="preserve">      ①森林生态效益补偿</t>
  </si>
  <si>
    <t>2130234</t>
  </si>
  <si>
    <t xml:space="preserve">      ①林业草原防灾减灾</t>
  </si>
  <si>
    <t>2130299</t>
  </si>
  <si>
    <t xml:space="preserve">      ②其他林业和草原支出</t>
  </si>
  <si>
    <t>21303</t>
  </si>
  <si>
    <t xml:space="preserve">    3.水利</t>
  </si>
  <si>
    <t>2130309</t>
  </si>
  <si>
    <t xml:space="preserve">      ①水利执法监督</t>
  </si>
  <si>
    <t>2130310</t>
  </si>
  <si>
    <t xml:space="preserve">      ②水土保持</t>
  </si>
  <si>
    <t>2130311</t>
  </si>
  <si>
    <t xml:space="preserve">      ③水资源节约管理与保护</t>
  </si>
  <si>
    <t>2130314</t>
  </si>
  <si>
    <t xml:space="preserve">      ④防汛</t>
  </si>
  <si>
    <t>2130399</t>
  </si>
  <si>
    <t xml:space="preserve">      ⑤其他水利支出</t>
  </si>
  <si>
    <t xml:space="preserve">    4.农村综合改革</t>
  </si>
  <si>
    <t xml:space="preserve">      ①对村民委员会和村党支部的补助</t>
  </si>
  <si>
    <t xml:space="preserve">      ②其他农村综合改革支出</t>
  </si>
  <si>
    <t>21308</t>
  </si>
  <si>
    <t xml:space="preserve">    5.普惠金融发展支出</t>
  </si>
  <si>
    <t>2130804</t>
  </si>
  <si>
    <t xml:space="preserve">      ①创业担保贷款贴息及奖补</t>
  </si>
  <si>
    <t>2130899</t>
  </si>
  <si>
    <t xml:space="preserve">      ②其他普惠金融发展支出</t>
  </si>
  <si>
    <t>21399</t>
  </si>
  <si>
    <t xml:space="preserve">    6.其他农林水支出</t>
  </si>
  <si>
    <t>2139999</t>
  </si>
  <si>
    <t xml:space="preserve">      ①其他农林水支出</t>
  </si>
  <si>
    <t>214</t>
  </si>
  <si>
    <t>十二、交通运输支出</t>
  </si>
  <si>
    <t>21401</t>
  </si>
  <si>
    <t xml:space="preserve">    1.公路水路运输</t>
  </si>
  <si>
    <t>2140106</t>
  </si>
  <si>
    <t xml:space="preserve">      ①公路养护</t>
  </si>
  <si>
    <t>2140199</t>
  </si>
  <si>
    <t xml:space="preserve">      ②其他公路水路运输支出</t>
  </si>
  <si>
    <t>215</t>
  </si>
  <si>
    <t>十三、资源勘探工业信息等支出</t>
  </si>
  <si>
    <t>21508</t>
  </si>
  <si>
    <t xml:space="preserve">    1.支持中小企业发展和管理支出</t>
  </si>
  <si>
    <t>2150805</t>
  </si>
  <si>
    <t xml:space="preserve">      ①中小企业发展专项</t>
  </si>
  <si>
    <t>2150899</t>
  </si>
  <si>
    <t xml:space="preserve">      ②其他支持中小企业发展和管理支出</t>
  </si>
  <si>
    <t>21599</t>
  </si>
  <si>
    <t xml:space="preserve">    2.其他资源勘探工业信息等支出</t>
  </si>
  <si>
    <t>2159904</t>
  </si>
  <si>
    <t xml:space="preserve">      ①技术改造支出</t>
  </si>
  <si>
    <t>2159999</t>
  </si>
  <si>
    <t xml:space="preserve">      ②其他资源勘探工业信息等支出</t>
  </si>
  <si>
    <t>216</t>
  </si>
  <si>
    <t>十四、商业服务业等支出</t>
  </si>
  <si>
    <t>21602</t>
  </si>
  <si>
    <t xml:space="preserve">    1.商业流通事务</t>
  </si>
  <si>
    <t>2160299</t>
  </si>
  <si>
    <t xml:space="preserve">      ①其他商业流通事务支出</t>
  </si>
  <si>
    <t>21699</t>
  </si>
  <si>
    <t xml:space="preserve">    2.其他商业服务业等支出</t>
  </si>
  <si>
    <t>2169999</t>
  </si>
  <si>
    <t xml:space="preserve">      ①其他商业服务业等支出</t>
  </si>
  <si>
    <t>220</t>
  </si>
  <si>
    <t>十五、自然资源海洋气象等支出</t>
  </si>
  <si>
    <t>22001</t>
  </si>
  <si>
    <t xml:space="preserve">    1.自然资源事务</t>
  </si>
  <si>
    <t>2200101</t>
  </si>
  <si>
    <t>2200102</t>
  </si>
  <si>
    <t>2200104</t>
  </si>
  <si>
    <t xml:space="preserve">      ③自然资源规划及管理</t>
  </si>
  <si>
    <t>2200108</t>
  </si>
  <si>
    <t xml:space="preserve">      ④自然资源行业业务管理</t>
  </si>
  <si>
    <t>2200150</t>
  </si>
  <si>
    <t>22005</t>
  </si>
  <si>
    <t xml:space="preserve">    2.气象事务</t>
  </si>
  <si>
    <t>2200599</t>
  </si>
  <si>
    <t xml:space="preserve">      ①其他气象事务支出</t>
  </si>
  <si>
    <t>221</t>
  </si>
  <si>
    <t>十六、住房保障支出</t>
  </si>
  <si>
    <t>22101</t>
  </si>
  <si>
    <t xml:space="preserve">    1.保障性安居工程支出</t>
  </si>
  <si>
    <t>2210108</t>
  </si>
  <si>
    <t xml:space="preserve">      ①老旧小区改造</t>
  </si>
  <si>
    <t>2210109</t>
  </si>
  <si>
    <t xml:space="preserve">      ②住房租赁市场发展</t>
  </si>
  <si>
    <t>2210199</t>
  </si>
  <si>
    <t xml:space="preserve">      ③其他保障性安居工程支出</t>
  </si>
  <si>
    <t>222</t>
  </si>
  <si>
    <t>十七、粮油物资储备支出</t>
  </si>
  <si>
    <t>22201</t>
  </si>
  <si>
    <t xml:space="preserve">    1.粮油物资事务</t>
  </si>
  <si>
    <t>2220115</t>
  </si>
  <si>
    <t xml:space="preserve">      ①粮食风险基金</t>
  </si>
  <si>
    <t>224</t>
  </si>
  <si>
    <t>十八、灾害防治及应急管理支出</t>
  </si>
  <si>
    <t>22401</t>
  </si>
  <si>
    <t xml:space="preserve">    1.应急管理事务</t>
  </si>
  <si>
    <t>2240101</t>
  </si>
  <si>
    <t>2240102</t>
  </si>
  <si>
    <t>2240104</t>
  </si>
  <si>
    <t xml:space="preserve">      ③灾害风险防治</t>
  </si>
  <si>
    <t>2240106</t>
  </si>
  <si>
    <t xml:space="preserve">      ④安全监管</t>
  </si>
  <si>
    <t>2240150</t>
  </si>
  <si>
    <t>2240199</t>
  </si>
  <si>
    <t xml:space="preserve">      ⑥其他应急管理支出</t>
  </si>
  <si>
    <t>22402</t>
  </si>
  <si>
    <t xml:space="preserve">    2.消防救援事务</t>
  </si>
  <si>
    <t>2240204</t>
  </si>
  <si>
    <t xml:space="preserve">      ①消防应急救援</t>
  </si>
  <si>
    <t>2240299</t>
  </si>
  <si>
    <t xml:space="preserve">      ②其他消防救援事务支出</t>
  </si>
  <si>
    <t>22405</t>
  </si>
  <si>
    <t xml:space="preserve">    3.地震事务</t>
  </si>
  <si>
    <t>2240501</t>
  </si>
  <si>
    <t>2240502</t>
  </si>
  <si>
    <t>22406</t>
  </si>
  <si>
    <t xml:space="preserve">    4.自然灾害防治</t>
  </si>
  <si>
    <t>2240699</t>
  </si>
  <si>
    <t xml:space="preserve">      ① 其他自然灾害防治支出</t>
  </si>
  <si>
    <t>22407</t>
  </si>
  <si>
    <t xml:space="preserve">    5.自然灾害救灾及恢复重建支出</t>
  </si>
  <si>
    <t>2240703</t>
  </si>
  <si>
    <t xml:space="preserve">      ① 自然灾害救灾补助</t>
  </si>
  <si>
    <t>227</t>
  </si>
  <si>
    <t>十九、预备费</t>
  </si>
  <si>
    <t>229</t>
  </si>
  <si>
    <t>二十、其它支出</t>
  </si>
  <si>
    <t>22999</t>
  </si>
  <si>
    <t xml:space="preserve">    1.其他支出</t>
  </si>
  <si>
    <t>2299999</t>
  </si>
  <si>
    <t xml:space="preserve">      ①其他支出</t>
  </si>
  <si>
    <t>232</t>
  </si>
  <si>
    <t>二十一、债务付息支出</t>
  </si>
  <si>
    <t>23203</t>
  </si>
  <si>
    <t xml:space="preserve">    1.地方政府一般债务付息支出</t>
  </si>
  <si>
    <t>2320301</t>
  </si>
  <si>
    <t xml:space="preserve">      ①地方政府一般债券付息支出</t>
  </si>
  <si>
    <t>233</t>
  </si>
  <si>
    <t>二十二、债务发行费用支出</t>
  </si>
  <si>
    <t>23303</t>
  </si>
  <si>
    <t xml:space="preserve">    1.地方政府一般债务发行费用支出</t>
  </si>
  <si>
    <t>2330301</t>
  </si>
  <si>
    <t>合计</t>
  </si>
  <si>
    <t>附表1-6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</si>
  <si>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</si>
  <si>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</si>
  <si>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</si>
  <si>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</si>
  <si>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</si>
  <si>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</si>
  <si>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</si>
  <si>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</si>
  <si>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</si>
  <si>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</si>
  <si>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</si>
  <si>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</si>
  <si>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</si>
  <si>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</si>
  <si>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</si>
  <si>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</si>
  <si>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</si>
  <si>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</si>
  <si>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</si>
  <si>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</si>
  <si>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</si>
  <si>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</si>
  <si>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</si>
  <si>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</si>
  <si>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</si>
  <si>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</si>
  <si>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</si>
  <si>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</si>
  <si>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</si>
  <si>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</si>
  <si>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</si>
  <si>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</si>
  <si>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</si>
  <si>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</si>
  <si>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</si>
  <si>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</si>
  <si>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</si>
  <si>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</si>
  <si>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</si>
  <si>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</si>
  <si>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</si>
  <si>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</si>
  <si>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</si>
  <si>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</si>
  <si>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</si>
  <si>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</si>
  <si>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</si>
  <si>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</si>
  <si>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</si>
  <si>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</si>
  <si>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</si>
  <si>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</si>
  <si>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</si>
  <si>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</si>
  <si>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</si>
  <si>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</si>
  <si>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对机关事业单位职业年金的补助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</si>
  <si>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</si>
  <si>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</si>
  <si>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</si>
  <si>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</si>
  <si>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</si>
  <si>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</si>
  <si>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</si>
  <si>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</si>
  <si>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</si>
  <si>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</si>
  <si>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</si>
  <si>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</si>
  <si>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</si>
  <si>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</si>
  <si>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国家赔偿费用支出</t>
  </si>
  <si>
    <t>对民间非营利组织和群众性自治组织补贴</t>
  </si>
  <si>
    <t>经常性赠与</t>
  </si>
  <si>
    <t>资本性赠与</t>
  </si>
  <si>
    <t>其他支出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</si>
  <si>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</si>
  <si>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</si>
  <si>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</si>
  <si>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</si>
  <si>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</si>
  <si>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</si>
  <si>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</si>
  <si>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</si>
  <si>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</si>
  <si>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</si>
  <si>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</si>
  <si>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</si>
  <si>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</si>
  <si>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</si>
  <si>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</si>
  <si>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</si>
  <si>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</si>
  <si>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</si>
  <si>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</si>
  <si>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</si>
  <si>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</si>
  <si>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</si>
  <si>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</si>
  <si>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</si>
  <si>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</si>
  <si>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</si>
  <si>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</si>
  <si>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</si>
  <si>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</si>
  <si>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</si>
  <si>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</si>
  <si>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</si>
  <si>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</si>
  <si>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</si>
  <si>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</si>
  <si>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</si>
  <si>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</si>
  <si>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</si>
  <si>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</si>
  <si>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</si>
  <si>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</si>
  <si>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</si>
  <si>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</si>
  <si>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</si>
  <si>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</si>
  <si>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</si>
  <si>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</si>
  <si>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</si>
  <si>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</si>
  <si>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</si>
  <si>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</si>
  <si>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</si>
  <si>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</si>
  <si>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</si>
  <si>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</si>
  <si>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</si>
  <si>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</si>
  <si>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</si>
  <si>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</si>
  <si>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</si>
  <si>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</si>
  <si>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</si>
  <si>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</si>
  <si>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</si>
  <si>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</si>
  <si>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本区所辖乡镇作为一级预算部门管理，未单独编制政府预算，因此无一般公共预算转移支付预算数据。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</si>
  <si>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</si>
  <si>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</si>
  <si>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</si>
  <si>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</si>
  <si>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</si>
  <si>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</si>
  <si>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</si>
  <si>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</si>
  <si>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</si>
  <si>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</si>
  <si>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</si>
  <si>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</si>
  <si>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</si>
  <si>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</si>
  <si>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</si>
  <si>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</si>
  <si>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</si>
  <si>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</si>
  <si>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</si>
  <si>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</si>
  <si>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</si>
  <si>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</si>
  <si>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</si>
  <si>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</si>
  <si>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</si>
  <si>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</si>
  <si>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</si>
  <si>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</si>
  <si>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</si>
  <si>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</si>
  <si>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</si>
  <si>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</si>
  <si>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</si>
  <si>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</si>
  <si>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</si>
  <si>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</si>
  <si>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</si>
  <si>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</si>
  <si>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</si>
  <si>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</si>
  <si>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</si>
  <si>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</si>
  <si>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</si>
  <si>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</si>
  <si>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</si>
  <si>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</si>
  <si>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</si>
  <si>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</si>
  <si>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</si>
  <si>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</si>
  <si>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</si>
  <si>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</si>
  <si>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</si>
  <si>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</si>
  <si>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</si>
  <si>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</si>
  <si>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t>一、城乡社区支出</t>
  </si>
  <si>
    <t xml:space="preserve">  国有土地使用权出让收入及对应专项债务收入安排的支出</t>
  </si>
  <si>
    <t xml:space="preserve">     征地和征迁补偿支出</t>
  </si>
  <si>
    <t xml:space="preserve">     农业农村生态环境支出</t>
  </si>
  <si>
    <t xml:space="preserve">     其他国有土地使用权出让收入安排的支出</t>
  </si>
  <si>
    <t xml:space="preserve">  城市基础设施配套费安排的支出</t>
  </si>
  <si>
    <t xml:space="preserve">     其他城市基础设施配套费安排的支出</t>
  </si>
  <si>
    <t>二、债务付息支出</t>
  </si>
  <si>
    <t xml:space="preserve">  地方政府专项债务付息支出</t>
  </si>
  <si>
    <t xml:space="preserve">     国有土地使用权出让金债务付息支出</t>
  </si>
  <si>
    <t xml:space="preserve">     土地储备专项债券付息支出</t>
  </si>
  <si>
    <t xml:space="preserve">     棚户区改造专项债券付息支出</t>
  </si>
  <si>
    <t xml:space="preserve">     其他地方自行试点项目收益专项债券付息支出</t>
  </si>
  <si>
    <t xml:space="preserve">    其他政府性基金债务付息支出</t>
  </si>
  <si>
    <t>三、债务发行费用支出</t>
  </si>
  <si>
    <t xml:space="preserve">  地方政府专项债务发行费用支出</t>
  </si>
  <si>
    <t xml:space="preserve">    其他地方自行试点项目收益专项债券发行费用支出</t>
  </si>
  <si>
    <t>备注：按照财政部有关规定，报表中涉及本级支出的，应当公开到功能分类项级科目。</t>
  </si>
  <si>
    <t>附表1-15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</si>
  <si>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</si>
  <si>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</si>
  <si>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</si>
  <si>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</si>
  <si>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</si>
  <si>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</si>
  <si>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</si>
  <si>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</si>
  <si>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</si>
  <si>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本区所辖乡镇作为一级预算部门管理，未单独编制政府预算，因此无政府性基金预算转移支付预算数据。</t>
  </si>
  <si>
    <t>附表1-16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</si>
  <si>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</si>
  <si>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</si>
  <si>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</si>
  <si>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</si>
  <si>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</si>
  <si>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</si>
  <si>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</si>
  <si>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</si>
  <si>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</si>
  <si>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当年预算数为上年预算数(的％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</si>
  <si>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</si>
  <si>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</si>
  <si>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</si>
  <si>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</si>
  <si>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</si>
  <si>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</si>
  <si>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</si>
  <si>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</si>
  <si>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</si>
  <si>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</si>
  <si>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其中：泉州市鲤城区国有资本投资集团有限公司利润收</t>
  </si>
  <si>
    <t>附表1-19</t>
  </si>
  <si>
    <t>一、国有资本经营预算支出</t>
  </si>
  <si>
    <t xml:space="preserve">   1.解决历史遗留问题及改革成本支出</t>
  </si>
  <si>
    <t xml:space="preserve">   2.国有企业资本金注入</t>
  </si>
  <si>
    <t xml:space="preserve">   3.国有企业政策性补贴</t>
  </si>
  <si>
    <t xml:space="preserve">   4.其他国有资本经营预算支出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</si>
  <si>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</si>
  <si>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</si>
  <si>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</si>
  <si>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</si>
  <si>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</si>
  <si>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</si>
  <si>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</si>
  <si>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本区所辖乡镇作为一级预算部门管理，未单独编制政府预算，因此无国有资本经营预算转移支付预算数据。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</si>
  <si>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</si>
  <si>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</si>
  <si>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</si>
  <si>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</si>
  <si>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</si>
  <si>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</si>
  <si>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</si>
  <si>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</si>
  <si>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</si>
  <si>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上年执行数</t>
  </si>
  <si>
    <t>当年预算数为上年执行数的％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</si>
  <si>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</si>
  <si>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</si>
  <si>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</si>
  <si>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</si>
  <si>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</si>
  <si>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</si>
  <si>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</si>
  <si>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</si>
  <si>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</si>
  <si>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</si>
  <si>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</si>
  <si>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</si>
  <si>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</si>
  <si>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</si>
  <si>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</si>
  <si>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</si>
  <si>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</si>
  <si>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</si>
  <si>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</si>
  <si>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</si>
  <si>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</si>
  <si>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</si>
  <si>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</si>
  <si>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</si>
  <si>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</si>
  <si>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</si>
  <si>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</si>
  <si>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</si>
  <si>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</si>
  <si>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</si>
  <si>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</si>
  <si>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</si>
  <si>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</si>
  <si>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</si>
  <si>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</si>
  <si>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</si>
  <si>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</si>
  <si>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</si>
  <si>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</si>
  <si>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</si>
  <si>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</si>
  <si>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</si>
  <si>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t>附表1-25</t>
  </si>
  <si>
    <t>2024年债务限额</t>
  </si>
  <si>
    <t>2024年债务余额预计执行数</t>
  </si>
  <si>
    <t>一般债务</t>
  </si>
  <si>
    <t>专项债务</t>
  </si>
  <si>
    <t>鲤城区合计</t>
  </si>
  <si>
    <t>一、鲤城区本级</t>
  </si>
  <si>
    <t>附表1-26</t>
  </si>
  <si>
    <t>本地区金额</t>
  </si>
  <si>
    <t>本级金额</t>
  </si>
  <si>
    <t>一、2023年末地方政府一般债务余额</t>
  </si>
  <si>
    <t>二、2024年地方政府一般债券发行额</t>
  </si>
  <si>
    <t>三、2024年地方政府一般债券还本额</t>
  </si>
  <si>
    <t>四、2024年末地方政府一般债务余额预计执行数</t>
  </si>
  <si>
    <t>五、2024年末地方政府一般债务限额</t>
  </si>
  <si>
    <t>六、2025年提前下达新增一般债务限额</t>
  </si>
  <si>
    <t>附表1-27</t>
  </si>
  <si>
    <t>一、2023年末地方政府专项债务余额</t>
  </si>
  <si>
    <t>二、2024年地方政府专项债券发行额</t>
  </si>
  <si>
    <t>三、2024年地方政府专项债券还本额</t>
  </si>
  <si>
    <t>四、2024年末地方政府专项债务余额预计执行数</t>
  </si>
  <si>
    <t>五、2024年末地方政府专项债务限额</t>
  </si>
  <si>
    <t>六、2025年提前下达新增专项债务限额</t>
  </si>
  <si>
    <t>附表1-28</t>
  </si>
  <si>
    <t>一、2024年发行预计执行数</t>
  </si>
  <si>
    <t>1.一般债券</t>
  </si>
  <si>
    <t xml:space="preserve">   其中：再融资债券</t>
  </si>
  <si>
    <t>2.专项债券</t>
  </si>
  <si>
    <t>二、2024年还本支出预计执行数</t>
  </si>
  <si>
    <t>三、2024年付息预计执行数</t>
  </si>
  <si>
    <t>四、2025年还本预算数</t>
  </si>
  <si>
    <t xml:space="preserve">         财政预算安排</t>
  </si>
  <si>
    <t>五、2025年付息预算数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</si>
</sst>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 \¥* #,##0.00_ ;_ \¥* \-#,##0.00_ ;_ \¥* &quot;-&quot;??_ ;_ @_ "/>
    <numFmt numFmtId="184" formatCode="_-\¥* #,##0_-;\-\¥* #,##0_-;_-\¥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0.00_ "/>
    <numFmt numFmtId="191" formatCode="#,##0_ ;[Red]\-#,##0\ "/>
    <numFmt numFmtId="192" formatCode="0.00_ ;[Red]\-0.00\ "/>
    <numFmt numFmtId="193" formatCode="#,##0_ "/>
    <numFmt numFmtId="194" formatCode="0.0%"/>
    <numFmt numFmtId="195" formatCode="#,##0_);[Red]\(#,##0\)"/>
    <numFmt numFmtId="196" formatCode="0.0_ "/>
  </numFmts>
  <fonts count="8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indexed="8"/>
      <name val="黑体"/>
      <charset val="134"/>
    </font>
    <font>
      <sz val="18"/>
      <color theme="1"/>
      <name val="方正小标宋简体"/>
      <charset val="134"/>
    </font>
    <font>
      <sz val="11"/>
      <name val="华文楷体"/>
      <charset val="134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42"/>
      <name val="宋体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42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  <font>
      <sz val="10"/>
      <name val="Helv"/>
      <charset val="134"/>
    </font>
    <font>
      <sz val="12"/>
      <name val="Times New Roman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2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horizontal="centerContinuous"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1" applyNumberFormat="0" applyAlignment="0" applyProtection="0">
      <alignment vertical="center"/>
    </xf>
    <xf numFmtId="0" fontId="47" fillId="5" borderId="12" applyNumberFormat="0" applyAlignment="0" applyProtection="0">
      <alignment vertical="center"/>
    </xf>
    <xf numFmtId="0" fontId="48" fillId="5" borderId="11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176" fontId="57" fillId="0" borderId="0" applyFill="0" applyBorder="0" applyAlignment="0">
      <alignment vertical="center"/>
    </xf>
    <xf numFmtId="176" fontId="57" fillId="0" borderId="0" applyFill="0" applyBorder="0" applyAlignment="0"/>
    <xf numFmtId="41" fontId="0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/>
    <xf numFmtId="177" fontId="58" fillId="0" borderId="0">
      <alignment vertical="center"/>
    </xf>
    <xf numFmtId="177" fontId="58" fillId="0" borderId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1" fontId="58" fillId="0" borderId="0">
      <alignment vertical="center"/>
    </xf>
    <xf numFmtId="181" fontId="58" fillId="0" borderId="0"/>
    <xf numFmtId="0" fontId="59" fillId="0" borderId="0" applyProtection="0">
      <alignment vertical="center"/>
    </xf>
    <xf numFmtId="0" fontId="59" fillId="0" borderId="0" applyProtection="0"/>
    <xf numFmtId="182" fontId="58" fillId="0" borderId="0">
      <alignment vertical="center"/>
    </xf>
    <xf numFmtId="182" fontId="58" fillId="0" borderId="0"/>
    <xf numFmtId="2" fontId="59" fillId="0" borderId="0" applyProtection="0">
      <alignment vertical="center"/>
    </xf>
    <xf numFmtId="2" fontId="59" fillId="0" borderId="0" applyProtection="0"/>
    <xf numFmtId="0" fontId="60" fillId="0" borderId="16" applyNumberFormat="0" applyAlignment="0" applyProtection="0">
      <alignment horizontal="left" vertical="center"/>
    </xf>
    <xf numFmtId="0" fontId="60" fillId="0" borderId="17">
      <alignment horizontal="left" vertical="center"/>
    </xf>
    <xf numFmtId="0" fontId="61" fillId="0" borderId="0" applyProtection="0">
      <alignment vertical="center"/>
    </xf>
    <xf numFmtId="0" fontId="61" fillId="0" borderId="0" applyProtection="0"/>
    <xf numFmtId="0" fontId="60" fillId="0" borderId="0" applyProtection="0">
      <alignment vertical="center"/>
    </xf>
    <xf numFmtId="0" fontId="60" fillId="0" borderId="0" applyProtection="0"/>
    <xf numFmtId="37" fontId="62" fillId="0" borderId="0">
      <alignment vertical="center"/>
    </xf>
    <xf numFmtId="37" fontId="62" fillId="0" borderId="0"/>
    <xf numFmtId="0" fontId="63" fillId="0" borderId="0">
      <alignment vertical="center"/>
    </xf>
    <xf numFmtId="0" fontId="15" fillId="0" borderId="0"/>
    <xf numFmtId="1" fontId="55" fillId="0" borderId="0">
      <alignment vertical="center"/>
    </xf>
    <xf numFmtId="0" fontId="59" fillId="0" borderId="18" applyProtection="0">
      <alignment vertical="center"/>
    </xf>
    <xf numFmtId="0" fontId="59" fillId="0" borderId="18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7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/>
    <xf numFmtId="0" fontId="57" fillId="0" borderId="0"/>
    <xf numFmtId="0" fontId="0" fillId="0" borderId="0">
      <alignment vertical="center"/>
    </xf>
    <xf numFmtId="0" fontId="15" fillId="0" borderId="0">
      <alignment vertical="center"/>
    </xf>
    <xf numFmtId="0" fontId="75" fillId="0" borderId="0">
      <alignment vertical="center"/>
    </xf>
    <xf numFmtId="0" fontId="75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0" fillId="0" borderId="0">
      <alignment vertical="center"/>
    </xf>
    <xf numFmtId="0" fontId="55" fillId="0" borderId="0"/>
    <xf numFmtId="0" fontId="55" fillId="0" borderId="0"/>
    <xf numFmtId="0" fontId="35" fillId="0" borderId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0" fillId="0" borderId="23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4" fontId="0" fillId="0" borderId="0" applyFont="0" applyFill="0" applyBorder="0" applyAlignment="0" applyProtection="0">
      <alignment vertical="center"/>
    </xf>
    <xf numFmtId="0" fontId="48" fillId="25" borderId="11" applyNumberFormat="0" applyAlignment="0" applyProtection="0">
      <alignment vertical="center"/>
    </xf>
    <xf numFmtId="0" fontId="79" fillId="6" borderId="13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7" fillId="25" borderId="12" applyNumberFormat="0" applyAlignment="0" applyProtection="0">
      <alignment vertical="center"/>
    </xf>
    <xf numFmtId="1" fontId="3" fillId="0" borderId="2">
      <alignment vertical="center"/>
      <protection locked="0"/>
    </xf>
    <xf numFmtId="0" fontId="82" fillId="0" borderId="0">
      <alignment vertical="center"/>
    </xf>
    <xf numFmtId="0" fontId="82" fillId="0" borderId="0"/>
    <xf numFmtId="189" fontId="3" fillId="0" borderId="2">
      <alignment vertical="center"/>
      <protection locked="0"/>
    </xf>
    <xf numFmtId="0" fontId="15" fillId="0" borderId="0" applyNumberFormat="0" applyFont="0" applyFill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0" fillId="0" borderId="0"/>
    <xf numFmtId="0" fontId="55" fillId="0" borderId="0"/>
    <xf numFmtId="0" fontId="55" fillId="0" borderId="0"/>
    <xf numFmtId="0" fontId="83" fillId="0" borderId="0"/>
    <xf numFmtId="0" fontId="83" fillId="0" borderId="0"/>
    <xf numFmtId="0" fontId="84" fillId="0" borderId="0"/>
    <xf numFmtId="0" fontId="83" fillId="0" borderId="0"/>
    <xf numFmtId="0" fontId="0" fillId="0" borderId="0"/>
    <xf numFmtId="0" fontId="35" fillId="0" borderId="0">
      <alignment vertical="center"/>
    </xf>
    <xf numFmtId="0" fontId="55" fillId="0" borderId="0"/>
    <xf numFmtId="0" fontId="55" fillId="0" borderId="0"/>
  </cellStyleXfs>
  <cellXfs count="252">
    <xf numFmtId="0" fontId="0" fillId="0" borderId="0" xfId="0" applyAlignment="1">
      <alignment vertical="center"/>
    </xf>
    <xf numFmtId="0" fontId="0" fillId="0" borderId="0" xfId="118" applyFont="1">
      <alignment vertical="center"/>
    </xf>
    <xf numFmtId="0" fontId="1" fillId="0" borderId="0" xfId="112" applyFont="1" applyFill="1" applyBorder="1" applyAlignment="1">
      <alignment vertical="center"/>
    </xf>
    <xf numFmtId="0" fontId="2" fillId="0" borderId="0" xfId="118" applyFont="1" applyBorder="1" applyAlignment="1">
      <alignment horizontal="center" vertical="center" wrapText="1"/>
    </xf>
    <xf numFmtId="0" fontId="3" fillId="0" borderId="0" xfId="118" applyFont="1" applyBorder="1" applyAlignment="1">
      <alignment horizontal="right" vertical="center" wrapText="1"/>
    </xf>
    <xf numFmtId="0" fontId="4" fillId="0" borderId="1" xfId="118" applyFont="1" applyBorder="1" applyAlignment="1">
      <alignment horizontal="center" vertical="center" wrapText="1"/>
    </xf>
    <xf numFmtId="0" fontId="5" fillId="0" borderId="1" xfId="118" applyFont="1" applyBorder="1" applyAlignment="1">
      <alignment horizontal="left" vertical="center" wrapText="1"/>
    </xf>
    <xf numFmtId="190" fontId="3" fillId="0" borderId="1" xfId="118" applyNumberFormat="1" applyFont="1" applyBorder="1" applyAlignment="1">
      <alignment horizontal="left" vertical="center" wrapText="1"/>
    </xf>
    <xf numFmtId="0" fontId="3" fillId="0" borderId="1" xfId="118" applyFont="1" applyBorder="1" applyAlignment="1">
      <alignment horizontal="left" vertical="center" wrapText="1" indent="1"/>
    </xf>
    <xf numFmtId="0" fontId="2" fillId="0" borderId="0" xfId="118" applyFont="1" applyAlignment="1">
      <alignment horizontal="center" vertical="center" wrapText="1"/>
    </xf>
    <xf numFmtId="0" fontId="6" fillId="0" borderId="0" xfId="118" applyFont="1" applyBorder="1" applyAlignment="1">
      <alignment vertical="center" wrapText="1"/>
    </xf>
    <xf numFmtId="0" fontId="3" fillId="0" borderId="1" xfId="118" applyFont="1" applyBorder="1" applyAlignment="1">
      <alignment vertical="center" wrapText="1"/>
    </xf>
    <xf numFmtId="4" fontId="3" fillId="0" borderId="1" xfId="118" applyNumberFormat="1" applyFont="1" applyBorder="1" applyAlignment="1">
      <alignment vertical="center" wrapText="1"/>
    </xf>
    <xf numFmtId="0" fontId="0" fillId="0" borderId="0" xfId="118" applyFont="1" applyAlignment="1">
      <alignment vertical="center" wrapText="1"/>
    </xf>
    <xf numFmtId="0" fontId="5" fillId="0" borderId="1" xfId="118" applyFont="1" applyBorder="1" applyAlignment="1">
      <alignment vertical="center" wrapText="1"/>
    </xf>
    <xf numFmtId="0" fontId="0" fillId="0" borderId="0" xfId="118" applyFont="1" applyAlignment="1">
      <alignment horizontal="left" vertical="center" wrapText="1"/>
    </xf>
    <xf numFmtId="0" fontId="0" fillId="0" borderId="0" xfId="117" applyAlignment="1">
      <alignment vertical="center"/>
    </xf>
    <xf numFmtId="0" fontId="0" fillId="0" borderId="0" xfId="122" applyAlignment="1"/>
    <xf numFmtId="0" fontId="0" fillId="0" borderId="0" xfId="122" applyFill="1" applyAlignment="1"/>
    <xf numFmtId="0" fontId="1" fillId="0" borderId="0" xfId="122" applyFont="1" applyAlignment="1">
      <alignment vertical="center"/>
    </xf>
    <xf numFmtId="0" fontId="7" fillId="0" borderId="0" xfId="122" applyNumberFormat="1" applyFont="1" applyFill="1" applyBorder="1" applyAlignment="1" applyProtection="1">
      <alignment horizontal="center" vertical="center"/>
    </xf>
    <xf numFmtId="0" fontId="0" fillId="0" borderId="0" xfId="122" applyNumberFormat="1" applyFont="1" applyFill="1" applyBorder="1" applyAlignment="1" applyProtection="1"/>
    <xf numFmtId="0" fontId="8" fillId="0" borderId="0" xfId="147" applyFont="1">
      <alignment vertical="center"/>
    </xf>
    <xf numFmtId="0" fontId="0" fillId="0" borderId="0" xfId="147">
      <alignment vertical="center"/>
    </xf>
    <xf numFmtId="191" fontId="3" fillId="0" borderId="0" xfId="147" applyNumberFormat="1" applyFont="1" applyAlignment="1">
      <alignment horizontal="right" vertical="center"/>
    </xf>
    <xf numFmtId="0" fontId="9" fillId="0" borderId="2" xfId="122" applyNumberFormat="1" applyFont="1" applyFill="1" applyBorder="1" applyAlignment="1" applyProtection="1">
      <alignment horizontal="center" vertical="center" wrapText="1"/>
    </xf>
    <xf numFmtId="191" fontId="4" fillId="0" borderId="2" xfId="147" applyNumberFormat="1" applyFont="1" applyBorder="1" applyAlignment="1">
      <alignment horizontal="center" vertical="center" wrapText="1"/>
    </xf>
    <xf numFmtId="0" fontId="4" fillId="0" borderId="2" xfId="121" applyFont="1" applyBorder="1" applyAlignment="1">
      <alignment horizontal="center" vertical="center" wrapText="1"/>
    </xf>
    <xf numFmtId="0" fontId="10" fillId="0" borderId="2" xfId="122" applyNumberFormat="1" applyFont="1" applyFill="1" applyBorder="1" applyAlignment="1" applyProtection="1">
      <alignment horizontal="left" vertical="center" wrapText="1"/>
    </xf>
    <xf numFmtId="192" fontId="10" fillId="0" borderId="2" xfId="122" applyNumberFormat="1" applyFont="1" applyFill="1" applyBorder="1" applyAlignment="1" applyProtection="1">
      <alignment vertical="center" wrapText="1"/>
    </xf>
    <xf numFmtId="0" fontId="11" fillId="0" borderId="2" xfId="0" applyNumberFormat="1" applyFont="1" applyBorder="1" applyAlignment="1">
      <alignment vertical="center" wrapText="1"/>
    </xf>
    <xf numFmtId="49" fontId="3" fillId="0" borderId="2" xfId="135" applyNumberFormat="1" applyFont="1" applyBorder="1" applyAlignment="1">
      <alignment vertical="center"/>
    </xf>
    <xf numFmtId="0" fontId="3" fillId="0" borderId="2" xfId="122" applyFont="1" applyFill="1" applyBorder="1" applyAlignment="1">
      <alignment vertical="center"/>
    </xf>
    <xf numFmtId="0" fontId="3" fillId="0" borderId="2" xfId="122" applyFont="1" applyBorder="1" applyAlignment="1">
      <alignment vertical="center"/>
    </xf>
    <xf numFmtId="49" fontId="3" fillId="0" borderId="2" xfId="136" applyNumberFormat="1" applyFont="1" applyBorder="1" applyAlignment="1">
      <alignment vertical="center"/>
    </xf>
    <xf numFmtId="193" fontId="10" fillId="0" borderId="2" xfId="0" applyNumberFormat="1" applyFont="1" applyFill="1" applyBorder="1" applyAlignment="1">
      <alignment vertical="center"/>
    </xf>
    <xf numFmtId="0" fontId="12" fillId="0" borderId="2" xfId="0" applyNumberFormat="1" applyFont="1" applyBorder="1" applyAlignment="1">
      <alignment vertical="center" wrapText="1"/>
    </xf>
    <xf numFmtId="49" fontId="3" fillId="0" borderId="2" xfId="140" applyNumberFormat="1" applyFont="1" applyBorder="1" applyAlignment="1">
      <alignment vertical="center"/>
    </xf>
    <xf numFmtId="193" fontId="3" fillId="0" borderId="2" xfId="0" applyNumberFormat="1" applyFont="1" applyFill="1" applyBorder="1" applyAlignment="1">
      <alignment vertical="center"/>
    </xf>
    <xf numFmtId="49" fontId="3" fillId="0" borderId="2" xfId="141" applyNumberFormat="1" applyFont="1" applyBorder="1" applyAlignment="1">
      <alignment vertical="center"/>
    </xf>
    <xf numFmtId="193" fontId="5" fillId="0" borderId="2" xfId="0" applyNumberFormat="1" applyFont="1" applyFill="1" applyBorder="1" applyAlignment="1">
      <alignment vertical="center"/>
    </xf>
    <xf numFmtId="49" fontId="3" fillId="0" borderId="2" xfId="137" applyNumberFormat="1" applyFont="1" applyBorder="1" applyAlignment="1">
      <alignment vertical="center"/>
    </xf>
    <xf numFmtId="49" fontId="3" fillId="0" borderId="2" xfId="138" applyNumberFormat="1" applyFont="1" applyBorder="1" applyAlignment="1">
      <alignment vertical="center"/>
    </xf>
    <xf numFmtId="49" fontId="3" fillId="0" borderId="2" xfId="139" applyNumberFormat="1" applyFont="1" applyBorder="1" applyAlignment="1">
      <alignment vertical="center"/>
    </xf>
    <xf numFmtId="0" fontId="13" fillId="0" borderId="2" xfId="114" applyFont="1" applyBorder="1" applyAlignment="1">
      <alignment horizontal="center" vertical="center"/>
    </xf>
    <xf numFmtId="0" fontId="14" fillId="0" borderId="0" xfId="117" applyFont="1" applyAlignment="1">
      <alignment horizontal="left" vertical="center" wrapText="1"/>
    </xf>
    <xf numFmtId="0" fontId="15" fillId="0" borderId="2" xfId="122" applyNumberFormat="1" applyFont="1" applyFill="1" applyBorder="1" applyAlignment="1" applyProtection="1">
      <alignment horizontal="left" vertical="center" wrapText="1"/>
    </xf>
    <xf numFmtId="0" fontId="3" fillId="0" borderId="2" xfId="122" applyFont="1" applyBorder="1" applyAlignment="1">
      <alignment horizontal="left" vertical="center"/>
    </xf>
    <xf numFmtId="0" fontId="16" fillId="0" borderId="0" xfId="147" applyFont="1" applyAlignment="1">
      <alignment horizontal="center" vertical="center"/>
    </xf>
    <xf numFmtId="0" fontId="3" fillId="0" borderId="0" xfId="147" applyFont="1">
      <alignment vertical="center"/>
    </xf>
    <xf numFmtId="0" fontId="5" fillId="0" borderId="0" xfId="147" applyFont="1">
      <alignment vertical="center"/>
    </xf>
    <xf numFmtId="191" fontId="0" fillId="0" borderId="0" xfId="147" applyNumberFormat="1">
      <alignment vertical="center"/>
    </xf>
    <xf numFmtId="0" fontId="1" fillId="0" borderId="0" xfId="147" applyFont="1">
      <alignment vertical="center"/>
    </xf>
    <xf numFmtId="0" fontId="2" fillId="0" borderId="0" xfId="147" applyFont="1" applyAlignment="1">
      <alignment horizontal="center" vertical="center"/>
    </xf>
    <xf numFmtId="0" fontId="0" fillId="0" borderId="0" xfId="147" applyFont="1">
      <alignment vertical="center"/>
    </xf>
    <xf numFmtId="3" fontId="3" fillId="0" borderId="2" xfId="121" applyNumberFormat="1" applyFont="1" applyBorder="1" applyAlignment="1">
      <alignment vertical="center"/>
    </xf>
    <xf numFmtId="3" fontId="3" fillId="0" borderId="2" xfId="121" applyNumberFormat="1" applyFont="1" applyBorder="1" applyAlignment="1">
      <alignment horizontal="right" vertical="center"/>
    </xf>
    <xf numFmtId="194" fontId="3" fillId="0" borderId="2" xfId="99" applyNumberFormat="1" applyFont="1" applyBorder="1" applyAlignment="1">
      <alignment vertical="center"/>
    </xf>
    <xf numFmtId="195" fontId="0" fillId="0" borderId="2" xfId="183" applyNumberFormat="1" applyFont="1" applyFill="1" applyBorder="1" applyAlignment="1">
      <alignment vertical="center"/>
    </xf>
    <xf numFmtId="193" fontId="0" fillId="0" borderId="2" xfId="183" applyNumberFormat="1" applyFont="1" applyFill="1" applyBorder="1" applyAlignment="1">
      <alignment vertical="center"/>
    </xf>
    <xf numFmtId="0" fontId="11" fillId="0" borderId="0" xfId="147" applyFont="1">
      <alignment vertical="center"/>
    </xf>
    <xf numFmtId="195" fontId="16" fillId="0" borderId="2" xfId="183" applyNumberFormat="1" applyFont="1" applyFill="1" applyBorder="1" applyAlignment="1">
      <alignment vertical="center"/>
    </xf>
    <xf numFmtId="0" fontId="3" fillId="0" borderId="2" xfId="147" applyFont="1" applyBorder="1">
      <alignment vertical="center"/>
    </xf>
    <xf numFmtId="193" fontId="15" fillId="0" borderId="2" xfId="0" applyNumberFormat="1" applyFont="1" applyFill="1" applyBorder="1" applyAlignment="1">
      <alignment vertical="center"/>
    </xf>
    <xf numFmtId="0" fontId="17" fillId="0" borderId="0" xfId="147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114" applyFont="1" applyAlignment="1">
      <alignment horizontal="center" vertical="center"/>
    </xf>
    <xf numFmtId="0" fontId="18" fillId="0" borderId="0" xfId="114" applyFont="1" applyAlignment="1">
      <alignment vertical="center"/>
    </xf>
    <xf numFmtId="0" fontId="15" fillId="0" borderId="0" xfId="114">
      <alignment vertical="center"/>
    </xf>
    <xf numFmtId="0" fontId="15" fillId="0" borderId="0" xfId="114" applyFont="1" applyBorder="1" applyAlignment="1">
      <alignment horizontal="right" vertical="center"/>
    </xf>
    <xf numFmtId="0" fontId="19" fillId="0" borderId="2" xfId="114" applyFont="1" applyBorder="1" applyAlignment="1">
      <alignment horizontal="center" vertical="center"/>
    </xf>
    <xf numFmtId="0" fontId="9" fillId="0" borderId="2" xfId="114" applyFont="1" applyBorder="1" applyAlignment="1">
      <alignment horizontal="center" vertical="center"/>
    </xf>
    <xf numFmtId="196" fontId="4" fillId="0" borderId="2" xfId="125" applyNumberFormat="1" applyFont="1" applyBorder="1" applyAlignment="1" applyProtection="1">
      <alignment horizontal="center" vertical="center"/>
      <protection locked="0"/>
    </xf>
    <xf numFmtId="0" fontId="20" fillId="0" borderId="2" xfId="114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114" applyFont="1" applyBorder="1" applyAlignment="1">
      <alignment horizontal="center" vertical="center"/>
    </xf>
    <xf numFmtId="0" fontId="15" fillId="0" borderId="0" xfId="114" applyBorder="1">
      <alignment vertical="center"/>
    </xf>
    <xf numFmtId="0" fontId="21" fillId="0" borderId="0" xfId="114" applyFont="1" applyBorder="1" applyAlignment="1">
      <alignment vertical="center"/>
    </xf>
    <xf numFmtId="0" fontId="9" fillId="0" borderId="2" xfId="114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193" fontId="12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>
      <alignment vertical="center" wrapText="1"/>
    </xf>
    <xf numFmtId="193" fontId="11" fillId="0" borderId="2" xfId="0" applyNumberFormat="1" applyFont="1" applyFill="1" applyBorder="1" applyAlignment="1" applyProtection="1">
      <alignment vertical="center"/>
      <protection locked="0"/>
    </xf>
    <xf numFmtId="0" fontId="20" fillId="0" borderId="2" xfId="114" applyFont="1" applyBorder="1">
      <alignment vertical="center"/>
    </xf>
    <xf numFmtId="0" fontId="11" fillId="0" borderId="2" xfId="0" applyFont="1" applyBorder="1" applyAlignment="1">
      <alignment vertical="center"/>
    </xf>
    <xf numFmtId="193" fontId="3" fillId="0" borderId="2" xfId="0" applyNumberFormat="1" applyFont="1" applyFill="1" applyBorder="1" applyAlignment="1" applyProtection="1">
      <alignment vertical="center"/>
      <protection locked="0"/>
    </xf>
    <xf numFmtId="193" fontId="5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20" fillId="2" borderId="2" xfId="114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2" fillId="0" borderId="2" xfId="114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0" xfId="114" applyFont="1" applyBorder="1" applyAlignment="1">
      <alignment horizontal="right" vertical="center"/>
    </xf>
    <xf numFmtId="0" fontId="9" fillId="0" borderId="2" xfId="114" applyFont="1" applyBorder="1" applyAlignment="1">
      <alignment vertical="center" wrapText="1"/>
    </xf>
    <xf numFmtId="0" fontId="15" fillId="0" borderId="2" xfId="114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114" applyFont="1" applyBorder="1" applyAlignment="1">
      <alignment horizontal="center" vertical="center"/>
    </xf>
    <xf numFmtId="0" fontId="24" fillId="0" borderId="2" xfId="114" applyFont="1" applyBorder="1" applyAlignment="1">
      <alignment horizontal="center" vertical="center"/>
    </xf>
    <xf numFmtId="0" fontId="13" fillId="0" borderId="2" xfId="114" applyFont="1" applyBorder="1">
      <alignment vertical="center"/>
    </xf>
    <xf numFmtId="0" fontId="17" fillId="0" borderId="2" xfId="114" applyFont="1" applyBorder="1">
      <alignment vertical="center"/>
    </xf>
    <xf numFmtId="0" fontId="15" fillId="0" borderId="0" xfId="114" applyBorder="1" applyAlignment="1">
      <alignment horizontal="right" vertical="center"/>
    </xf>
    <xf numFmtId="0" fontId="12" fillId="0" borderId="2" xfId="185" applyFont="1" applyFill="1" applyBorder="1" applyAlignment="1">
      <alignment vertical="center"/>
    </xf>
    <xf numFmtId="193" fontId="3" fillId="0" borderId="2" xfId="181" applyNumberFormat="1" applyFont="1" applyFill="1" applyBorder="1" applyAlignment="1" applyProtection="1">
      <alignment vertical="center"/>
    </xf>
    <xf numFmtId="0" fontId="11" fillId="0" borderId="2" xfId="185" applyFont="1" applyFill="1" applyBorder="1" applyAlignment="1">
      <alignment vertical="center"/>
    </xf>
    <xf numFmtId="0" fontId="11" fillId="0" borderId="2" xfId="187" applyFont="1" applyFill="1" applyBorder="1" applyAlignment="1">
      <alignment vertical="center"/>
    </xf>
    <xf numFmtId="193" fontId="5" fillId="0" borderId="2" xfId="181" applyNumberFormat="1" applyFont="1" applyFill="1" applyBorder="1" applyAlignment="1" applyProtection="1">
      <alignment vertical="center"/>
    </xf>
    <xf numFmtId="193" fontId="5" fillId="0" borderId="2" xfId="181" applyNumberFormat="1" applyFont="1" applyFill="1" applyBorder="1" applyAlignment="1" applyProtection="1">
      <alignment horizontal="right" vertical="center"/>
    </xf>
    <xf numFmtId="193" fontId="5" fillId="0" borderId="2" xfId="181" applyNumberFormat="1" applyFont="1" applyFill="1" applyBorder="1" applyAlignment="1" applyProtection="1">
      <alignment horizontal="right" vertical="center"/>
      <protection locked="0"/>
    </xf>
    <xf numFmtId="0" fontId="20" fillId="0" borderId="2" xfId="114" applyFont="1" applyBorder="1" applyAlignment="1">
      <alignment horizontal="left" vertical="center" indent="2"/>
    </xf>
    <xf numFmtId="193" fontId="3" fillId="0" borderId="2" xfId="181" applyNumberFormat="1" applyFont="1" applyFill="1" applyBorder="1" applyAlignment="1" applyProtection="1">
      <alignment horizontal="right" vertical="center"/>
      <protection locked="0"/>
    </xf>
    <xf numFmtId="193" fontId="16" fillId="0" borderId="2" xfId="181" applyNumberFormat="1" applyFont="1" applyFill="1" applyBorder="1" applyAlignment="1" applyProtection="1">
      <alignment vertical="center"/>
    </xf>
    <xf numFmtId="0" fontId="4" fillId="0" borderId="2" xfId="129" applyFont="1" applyFill="1" applyBorder="1" applyAlignment="1">
      <alignment horizontal="center" vertical="center" wrapText="1"/>
    </xf>
    <xf numFmtId="0" fontId="13" fillId="0" borderId="2" xfId="114" applyFont="1" applyBorder="1" applyAlignment="1">
      <alignment horizontal="left" vertical="center"/>
    </xf>
    <xf numFmtId="3" fontId="11" fillId="0" borderId="2" xfId="134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193" fontId="5" fillId="0" borderId="2" xfId="0" applyNumberFormat="1" applyFont="1" applyFill="1" applyBorder="1" applyAlignment="1" applyProtection="1">
      <alignment vertical="center"/>
    </xf>
    <xf numFmtId="0" fontId="20" fillId="0" borderId="2" xfId="114" applyFont="1" applyBorder="1" applyAlignment="1">
      <alignment horizontal="left" vertical="center"/>
    </xf>
    <xf numFmtId="0" fontId="19" fillId="0" borderId="2" xfId="114" applyFont="1" applyBorder="1" applyAlignment="1">
      <alignment horizontal="center" vertical="center" wrapText="1"/>
    </xf>
    <xf numFmtId="193" fontId="3" fillId="0" borderId="2" xfId="181" applyNumberFormat="1" applyFont="1" applyFill="1" applyBorder="1" applyAlignment="1" applyProtection="1">
      <alignment horizontal="right" vertical="center"/>
    </xf>
    <xf numFmtId="193" fontId="3" fillId="0" borderId="2" xfId="0" applyNumberFormat="1" applyFont="1" applyFill="1" applyBorder="1" applyAlignment="1" applyProtection="1">
      <alignment vertical="center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132" applyFont="1" applyBorder="1" applyAlignment="1">
      <alignment horizontal="center" vertical="center"/>
    </xf>
    <xf numFmtId="0" fontId="11" fillId="0" borderId="2" xfId="133" applyFont="1" applyBorder="1" applyAlignment="1">
      <alignment vertical="center"/>
    </xf>
    <xf numFmtId="0" fontId="11" fillId="0" borderId="2" xfId="133" applyNumberFormat="1" applyFont="1" applyBorder="1" applyAlignment="1">
      <alignment horizontal="right" vertical="center"/>
    </xf>
    <xf numFmtId="0" fontId="11" fillId="0" borderId="2" xfId="133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2" fillId="0" borderId="2" xfId="133" applyFont="1" applyBorder="1" applyAlignment="1">
      <alignment horizontal="center" vertical="center"/>
    </xf>
    <xf numFmtId="0" fontId="12" fillId="0" borderId="2" xfId="133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121" applyAlignment="1">
      <alignment vertical="center"/>
    </xf>
    <xf numFmtId="0" fontId="2" fillId="0" borderId="0" xfId="143" applyFont="1" applyAlignment="1">
      <alignment horizontal="center" vertical="center"/>
    </xf>
    <xf numFmtId="0" fontId="0" fillId="0" borderId="0" xfId="126" applyAlignment="1">
      <alignment horizontal="center" vertical="center"/>
    </xf>
    <xf numFmtId="0" fontId="3" fillId="0" borderId="0" xfId="126" applyFont="1" applyAlignment="1">
      <alignment horizontal="right" vertical="center"/>
    </xf>
    <xf numFmtId="0" fontId="4" fillId="0" borderId="2" xfId="126" applyFont="1" applyBorder="1" applyAlignment="1">
      <alignment horizontal="center" vertical="center"/>
    </xf>
    <xf numFmtId="0" fontId="3" fillId="0" borderId="2" xfId="126" applyFont="1" applyBorder="1" applyAlignment="1">
      <alignment horizontal="center" vertical="center"/>
    </xf>
    <xf numFmtId="0" fontId="3" fillId="0" borderId="2" xfId="126" applyFont="1" applyBorder="1" applyAlignment="1">
      <alignment horizontal="left" vertical="center"/>
    </xf>
    <xf numFmtId="0" fontId="3" fillId="0" borderId="2" xfId="126" applyFont="1" applyBorder="1" applyAlignment="1">
      <alignment vertical="center"/>
    </xf>
    <xf numFmtId="0" fontId="5" fillId="0" borderId="2" xfId="126" applyFont="1" applyBorder="1" applyAlignment="1">
      <alignment horizontal="center" vertical="center"/>
    </xf>
    <xf numFmtId="0" fontId="5" fillId="0" borderId="2" xfId="126" applyFont="1" applyBorder="1" applyAlignment="1">
      <alignment vertical="center"/>
    </xf>
    <xf numFmtId="0" fontId="27" fillId="0" borderId="3" xfId="126" applyFont="1" applyBorder="1" applyAlignment="1">
      <alignment vertical="center" wrapText="1"/>
    </xf>
    <xf numFmtId="0" fontId="0" fillId="0" borderId="0" xfId="143" applyFont="1" applyAlignment="1">
      <alignment horizontal="center" vertical="center"/>
    </xf>
    <xf numFmtId="0" fontId="4" fillId="0" borderId="2" xfId="143" applyFont="1" applyBorder="1" applyAlignment="1">
      <alignment horizontal="center" vertical="center" wrapText="1"/>
    </xf>
    <xf numFmtId="0" fontId="12" fillId="0" borderId="2" xfId="143" applyFont="1" applyBorder="1">
      <alignment vertical="center"/>
    </xf>
    <xf numFmtId="0" fontId="11" fillId="0" borderId="2" xfId="143" applyFont="1" applyBorder="1">
      <alignment vertical="center"/>
    </xf>
    <xf numFmtId="0" fontId="11" fillId="0" borderId="2" xfId="143" applyFont="1" applyBorder="1" applyAlignment="1">
      <alignment horizontal="left" vertical="center" indent="1"/>
    </xf>
    <xf numFmtId="0" fontId="11" fillId="2" borderId="2" xfId="143" applyFont="1" applyFill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 wrapText="1"/>
    </xf>
    <xf numFmtId="0" fontId="28" fillId="0" borderId="0" xfId="123" applyFont="1">
      <alignment vertical="center"/>
    </xf>
    <xf numFmtId="0" fontId="29" fillId="0" borderId="0" xfId="123">
      <alignment vertical="center"/>
    </xf>
    <xf numFmtId="0" fontId="19" fillId="0" borderId="0" xfId="123" applyFont="1">
      <alignment vertical="center"/>
    </xf>
    <xf numFmtId="0" fontId="7" fillId="0" borderId="0" xfId="123" applyFont="1" applyAlignment="1">
      <alignment horizontal="center" vertical="center"/>
    </xf>
    <xf numFmtId="0" fontId="29" fillId="0" borderId="0" xfId="123" applyAlignment="1">
      <alignment horizontal="left" vertical="center" wrapText="1"/>
    </xf>
    <xf numFmtId="0" fontId="15" fillId="0" borderId="0" xfId="123" applyFont="1" applyAlignment="1">
      <alignment horizontal="right" vertical="center"/>
    </xf>
    <xf numFmtId="0" fontId="9" fillId="0" borderId="2" xfId="123" applyFont="1" applyFill="1" applyBorder="1" applyAlignment="1">
      <alignment horizontal="center" vertical="center" wrapText="1"/>
    </xf>
    <xf numFmtId="49" fontId="12" fillId="0" borderId="2" xfId="145" applyNumberFormat="1" applyFont="1" applyBorder="1" applyAlignment="1">
      <alignment horizontal="left" vertical="center" wrapText="1"/>
    </xf>
    <xf numFmtId="0" fontId="13" fillId="0" borderId="2" xfId="123" applyFont="1" applyBorder="1" applyAlignment="1">
      <alignment horizontal="center" vertical="center" wrapText="1"/>
    </xf>
    <xf numFmtId="41" fontId="12" fillId="0" borderId="2" xfId="123" applyNumberFormat="1" applyFont="1" applyBorder="1" applyAlignment="1">
      <alignment horizontal="right" vertical="center"/>
    </xf>
    <xf numFmtId="49" fontId="11" fillId="0" borderId="2" xfId="145" applyNumberFormat="1" applyFont="1" applyBorder="1" applyAlignment="1">
      <alignment horizontal="left" vertical="center" wrapText="1" indent="1"/>
    </xf>
    <xf numFmtId="0" fontId="20" fillId="0" borderId="2" xfId="123" applyFont="1" applyBorder="1" applyAlignment="1">
      <alignment horizontal="center" vertical="center" wrapText="1"/>
    </xf>
    <xf numFmtId="41" fontId="11" fillId="0" borderId="2" xfId="123" applyNumberFormat="1" applyFont="1" applyBorder="1" applyAlignment="1">
      <alignment horizontal="right" vertical="center"/>
    </xf>
    <xf numFmtId="0" fontId="17" fillId="0" borderId="0" xfId="123" applyFont="1">
      <alignment vertical="center"/>
    </xf>
    <xf numFmtId="41" fontId="5" fillId="0" borderId="2" xfId="123" applyNumberFormat="1" applyFont="1" applyBorder="1" applyAlignment="1">
      <alignment horizontal="right" vertical="center"/>
    </xf>
    <xf numFmtId="41" fontId="3" fillId="0" borderId="2" xfId="123" applyNumberFormat="1" applyFont="1" applyBorder="1" applyAlignment="1">
      <alignment horizontal="right" vertical="center"/>
    </xf>
    <xf numFmtId="0" fontId="13" fillId="0" borderId="2" xfId="123" applyFont="1" applyFill="1" applyBorder="1" applyAlignment="1">
      <alignment horizontal="center" vertical="center" wrapText="1"/>
    </xf>
    <xf numFmtId="0" fontId="12" fillId="0" borderId="2" xfId="129" applyFont="1" applyFill="1" applyBorder="1" applyAlignment="1">
      <alignment horizontal="center" vertical="center" wrapText="1"/>
    </xf>
    <xf numFmtId="0" fontId="29" fillId="0" borderId="0" xfId="124">
      <alignment vertical="center"/>
    </xf>
    <xf numFmtId="0" fontId="19" fillId="0" borderId="0" xfId="124" applyFont="1">
      <alignment vertical="center"/>
    </xf>
    <xf numFmtId="0" fontId="7" fillId="0" borderId="0" xfId="124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2" xfId="124" applyFont="1" applyFill="1" applyBorder="1" applyAlignment="1">
      <alignment horizontal="center" vertical="center"/>
    </xf>
    <xf numFmtId="0" fontId="20" fillId="0" borderId="2" xfId="116" applyFont="1" applyFill="1" applyBorder="1" applyAlignment="1">
      <alignment horizontal="left" vertical="center"/>
    </xf>
    <xf numFmtId="193" fontId="3" fillId="0" borderId="2" xfId="182" applyNumberFormat="1" applyFont="1" applyFill="1" applyBorder="1" applyAlignment="1" applyProtection="1">
      <alignment vertical="center"/>
      <protection locked="0"/>
    </xf>
    <xf numFmtId="49" fontId="30" fillId="0" borderId="0" xfId="144" applyNumberFormat="1" applyFont="1"/>
    <xf numFmtId="1" fontId="29" fillId="0" borderId="0" xfId="124" applyNumberFormat="1">
      <alignment vertical="center"/>
    </xf>
    <xf numFmtId="1" fontId="20" fillId="0" borderId="2" xfId="124" applyNumberFormat="1" applyFont="1" applyBorder="1">
      <alignment vertical="center"/>
    </xf>
    <xf numFmtId="195" fontId="20" fillId="0" borderId="2" xfId="124" applyNumberFormat="1" applyFont="1" applyBorder="1" applyAlignment="1">
      <alignment horizontal="right" vertical="center"/>
    </xf>
    <xf numFmtId="1" fontId="17" fillId="0" borderId="0" xfId="124" applyNumberFormat="1" applyFont="1">
      <alignment vertical="center"/>
    </xf>
    <xf numFmtId="0" fontId="13" fillId="0" borderId="2" xfId="124" applyFont="1" applyFill="1" applyBorder="1" applyAlignment="1">
      <alignment horizontal="center" vertical="center"/>
    </xf>
    <xf numFmtId="193" fontId="5" fillId="0" borderId="2" xfId="182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" fillId="0" borderId="0" xfId="129" applyFont="1" applyAlignment="1">
      <alignment horizontal="left" vertical="center"/>
    </xf>
    <xf numFmtId="0" fontId="0" fillId="0" borderId="0" xfId="129"/>
    <xf numFmtId="0" fontId="2" fillId="0" borderId="0" xfId="129" applyFont="1" applyFill="1" applyAlignment="1">
      <alignment horizontal="center" vertical="center"/>
    </xf>
    <xf numFmtId="0" fontId="1" fillId="0" borderId="0" xfId="129" applyFont="1" applyFill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4" xfId="129" applyFont="1" applyFill="1" applyBorder="1" applyAlignment="1">
      <alignment horizontal="center" vertical="center" wrapText="1"/>
    </xf>
    <xf numFmtId="0" fontId="4" fillId="0" borderId="5" xfId="129" applyFont="1" applyFill="1" applyBorder="1" applyAlignment="1">
      <alignment horizontal="center" vertical="center" wrapText="1"/>
    </xf>
    <xf numFmtId="0" fontId="31" fillId="0" borderId="2" xfId="188" applyFont="1" applyFill="1" applyBorder="1" applyAlignment="1">
      <alignment horizontal="left" vertical="center"/>
    </xf>
    <xf numFmtId="0" fontId="5" fillId="0" borderId="2" xfId="188" applyNumberFormat="1" applyFont="1" applyFill="1" applyBorder="1" applyAlignment="1" applyProtection="1">
      <alignment horizontal="left" vertical="center" wrapText="1"/>
    </xf>
    <xf numFmtId="193" fontId="5" fillId="0" borderId="6" xfId="182" applyNumberFormat="1" applyFont="1" applyFill="1" applyBorder="1" applyAlignment="1" applyProtection="1">
      <alignment vertical="center"/>
    </xf>
    <xf numFmtId="0" fontId="32" fillId="0" borderId="2" xfId="188" applyNumberFormat="1" applyFont="1" applyFill="1" applyBorder="1" applyAlignment="1" applyProtection="1">
      <alignment horizontal="left" vertical="center" wrapText="1"/>
    </xf>
    <xf numFmtId="0" fontId="33" fillId="0" borderId="2" xfId="188" applyNumberFormat="1" applyFont="1" applyFill="1" applyBorder="1" applyAlignment="1" applyProtection="1">
      <alignment horizontal="left" vertical="center" wrapText="1"/>
    </xf>
    <xf numFmtId="193" fontId="3" fillId="0" borderId="6" xfId="182" applyNumberFormat="1" applyFont="1" applyFill="1" applyBorder="1" applyAlignment="1" applyProtection="1">
      <alignment vertical="center"/>
    </xf>
    <xf numFmtId="0" fontId="3" fillId="0" borderId="2" xfId="188" applyNumberFormat="1" applyFont="1" applyFill="1" applyBorder="1" applyAlignment="1" applyProtection="1">
      <alignment horizontal="left" vertical="center" wrapText="1"/>
    </xf>
    <xf numFmtId="49" fontId="33" fillId="0" borderId="2" xfId="189" applyNumberFormat="1" applyFont="1" applyFill="1" applyBorder="1" applyAlignment="1" applyProtection="1">
      <alignment horizontal="left" vertical="center"/>
    </xf>
    <xf numFmtId="49" fontId="32" fillId="0" borderId="2" xfId="189" applyNumberFormat="1" applyFont="1" applyFill="1" applyBorder="1" applyAlignment="1" applyProtection="1">
      <alignment horizontal="left" vertical="center"/>
    </xf>
    <xf numFmtId="49" fontId="33" fillId="0" borderId="2" xfId="190" applyNumberFormat="1" applyFont="1" applyFill="1" applyBorder="1" applyAlignment="1" applyProtection="1">
      <alignment horizontal="left" vertical="center" wrapText="1"/>
    </xf>
    <xf numFmtId="49" fontId="32" fillId="0" borderId="2" xfId="190" applyNumberFormat="1" applyFont="1" applyFill="1" applyBorder="1" applyAlignment="1" applyProtection="1">
      <alignment horizontal="left" vertical="center" wrapText="1"/>
    </xf>
    <xf numFmtId="0" fontId="5" fillId="0" borderId="2" xfId="188" applyFont="1" applyFill="1" applyBorder="1" applyAlignment="1">
      <alignment horizontal="center" vertical="center"/>
    </xf>
    <xf numFmtId="0" fontId="1" fillId="0" borderId="0" xfId="129" applyFont="1" applyAlignment="1">
      <alignment vertical="center"/>
    </xf>
    <xf numFmtId="3" fontId="34" fillId="0" borderId="2" xfId="131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0" fontId="5" fillId="0" borderId="2" xfId="130" applyFont="1" applyFill="1" applyBorder="1" applyAlignment="1">
      <alignment horizontal="center" vertical="center"/>
    </xf>
    <xf numFmtId="1" fontId="23" fillId="0" borderId="2" xfId="130" applyNumberFormat="1" applyFont="1" applyFill="1" applyBorder="1" applyAlignment="1" applyProtection="1">
      <alignment vertical="center"/>
      <protection locked="0"/>
    </xf>
    <xf numFmtId="1" fontId="34" fillId="0" borderId="2" xfId="130" applyNumberFormat="1" applyFont="1" applyFill="1" applyBorder="1" applyAlignment="1" applyProtection="1">
      <alignment horizontal="left" vertical="center"/>
      <protection locked="0"/>
    </xf>
    <xf numFmtId="0" fontId="34" fillId="0" borderId="2" xfId="130" applyFont="1" applyFill="1" applyBorder="1" applyAlignment="1"/>
    <xf numFmtId="1" fontId="34" fillId="0" borderId="2" xfId="130" applyNumberFormat="1" applyFont="1" applyFill="1" applyBorder="1" applyAlignment="1" applyProtection="1">
      <alignment vertical="center"/>
      <protection locked="0"/>
    </xf>
    <xf numFmtId="0" fontId="34" fillId="0" borderId="2" xfId="130" applyFont="1" applyFill="1" applyBorder="1"/>
    <xf numFmtId="0" fontId="34" fillId="0" borderId="2" xfId="130" applyNumberFormat="1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/>
    </xf>
    <xf numFmtId="0" fontId="23" fillId="0" borderId="2" xfId="130" applyFont="1" applyFill="1" applyBorder="1" applyAlignment="1">
      <alignment horizontal="center" vertical="center"/>
    </xf>
    <xf numFmtId="0" fontId="2" fillId="0" borderId="0" xfId="129" applyFont="1" applyFill="1" applyAlignment="1">
      <alignment horizontal="center"/>
    </xf>
    <xf numFmtId="0" fontId="13" fillId="0" borderId="5" xfId="114" applyFont="1" applyBorder="1">
      <alignment vertical="center"/>
    </xf>
    <xf numFmtId="193" fontId="5" fillId="2" borderId="6" xfId="0" applyNumberFormat="1" applyFont="1" applyFill="1" applyBorder="1" applyAlignment="1" applyProtection="1">
      <alignment horizontal="right" vertical="center"/>
    </xf>
    <xf numFmtId="0" fontId="20" fillId="0" borderId="5" xfId="114" applyFont="1" applyBorder="1">
      <alignment vertical="center"/>
    </xf>
    <xf numFmtId="193" fontId="3" fillId="2" borderId="2" xfId="0" applyNumberFormat="1" applyFont="1" applyFill="1" applyBorder="1" applyAlignment="1" applyProtection="1">
      <alignment horizontal="right" vertical="center"/>
      <protection locked="0"/>
    </xf>
    <xf numFmtId="193" fontId="3" fillId="2" borderId="6" xfId="0" applyNumberFormat="1" applyFont="1" applyFill="1" applyBorder="1" applyAlignment="1" applyProtection="1">
      <alignment horizontal="right" vertical="center"/>
    </xf>
    <xf numFmtId="0" fontId="11" fillId="0" borderId="2" xfId="12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93" fontId="3" fillId="2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5" xfId="129" applyFont="1" applyFill="1" applyBorder="1" applyAlignment="1">
      <alignment horizontal="center" vertical="center"/>
    </xf>
    <xf numFmtId="193" fontId="5" fillId="2" borderId="2" xfId="0" applyNumberFormat="1" applyFont="1" applyFill="1" applyBorder="1" applyAlignment="1" applyProtection="1">
      <alignment horizontal="right" vertical="center"/>
    </xf>
    <xf numFmtId="1" fontId="12" fillId="0" borderId="5" xfId="129" applyNumberFormat="1" applyFont="1" applyFill="1" applyBorder="1" applyAlignment="1" applyProtection="1">
      <alignment vertical="center"/>
      <protection locked="0"/>
    </xf>
    <xf numFmtId="193" fontId="5" fillId="0" borderId="2" xfId="0" applyNumberFormat="1" applyFont="1" applyFill="1" applyBorder="1" applyAlignment="1" applyProtection="1">
      <alignment horizontal="right" vertical="center"/>
    </xf>
    <xf numFmtId="193" fontId="5" fillId="0" borderId="2" xfId="0" applyNumberFormat="1" applyFont="1" applyFill="1" applyBorder="1" applyAlignment="1" applyProtection="1">
      <alignment horizontal="right" vertical="center"/>
      <protection locked="0"/>
    </xf>
    <xf numFmtId="1" fontId="11" fillId="0" borderId="5" xfId="129" applyNumberFormat="1" applyFont="1" applyFill="1" applyBorder="1" applyAlignment="1" applyProtection="1">
      <alignment horizontal="left" vertical="center"/>
      <protection locked="0"/>
    </xf>
    <xf numFmtId="193" fontId="3" fillId="0" borderId="2" xfId="0" applyNumberFormat="1" applyFont="1" applyFill="1" applyBorder="1" applyAlignment="1" applyProtection="1">
      <alignment horizontal="right" vertical="center"/>
      <protection locked="0"/>
    </xf>
    <xf numFmtId="193" fontId="3" fillId="0" borderId="6" xfId="0" applyNumberFormat="1" applyFont="1" applyFill="1" applyBorder="1" applyAlignment="1" applyProtection="1">
      <alignment horizontal="right" vertical="center"/>
    </xf>
    <xf numFmtId="1" fontId="11" fillId="0" borderId="5" xfId="129" applyNumberFormat="1" applyFont="1" applyFill="1" applyBorder="1" applyAlignment="1" applyProtection="1">
      <alignment horizontal="left" vertical="center" indent="1"/>
      <protection locked="0"/>
    </xf>
    <xf numFmtId="0" fontId="11" fillId="0" borderId="5" xfId="129" applyFont="1" applyFill="1" applyBorder="1" applyAlignment="1">
      <alignment horizontal="left" vertical="center"/>
    </xf>
    <xf numFmtId="1" fontId="11" fillId="0" borderId="5" xfId="129" applyNumberFormat="1" applyFont="1" applyFill="1" applyBorder="1" applyAlignment="1" applyProtection="1">
      <alignment vertical="center"/>
      <protection locked="0"/>
    </xf>
    <xf numFmtId="0" fontId="11" fillId="0" borderId="5" xfId="129" applyFont="1" applyFill="1" applyBorder="1" applyAlignment="1"/>
    <xf numFmtId="0" fontId="0" fillId="0" borderId="0" xfId="129" applyFont="1" applyFill="1"/>
    <xf numFmtId="0" fontId="12" fillId="0" borderId="2" xfId="0" applyNumberFormat="1" applyFont="1" applyFill="1" applyBorder="1" applyAlignment="1">
      <alignment vertical="center" wrapText="1"/>
    </xf>
    <xf numFmtId="0" fontId="35" fillId="0" borderId="0" xfId="146">
      <alignment vertical="center"/>
    </xf>
    <xf numFmtId="0" fontId="36" fillId="0" borderId="0" xfId="146" applyFont="1">
      <alignment vertical="center"/>
    </xf>
    <xf numFmtId="0" fontId="25" fillId="0" borderId="0" xfId="146" applyFont="1" applyAlignment="1">
      <alignment horizontal="center" vertical="center"/>
    </xf>
    <xf numFmtId="49" fontId="37" fillId="0" borderId="0" xfId="146" applyNumberFormat="1" applyFont="1" applyAlignment="1">
      <alignment horizontal="right" vertical="center"/>
    </xf>
    <xf numFmtId="0" fontId="37" fillId="0" borderId="0" xfId="146" applyFont="1" applyAlignment="1">
      <alignment horizontal="justify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20% - 强调文字颜色 1 2 10 2 2" xfId="50"/>
    <cellStyle name="20% - 强调文字颜色 2 4 2 3 2" xfId="51"/>
    <cellStyle name="20% - 强调文字颜色 3 2 3" xfId="52"/>
    <cellStyle name="40% - 强调文字颜色 1 10 2 2" xfId="53"/>
    <cellStyle name="40% - 强调文字颜色 2 2 4 2 3" xfId="54"/>
    <cellStyle name="40% - 强调文字颜色 3 2 3" xfId="55"/>
    <cellStyle name="60% - 强调文字颜色 1 2 3" xfId="56"/>
    <cellStyle name="60% - 强调文字颜色 2 2 3" xfId="57"/>
    <cellStyle name="60% - 强调文字颜色 3 2 3" xfId="58"/>
    <cellStyle name="60% - 强调文字颜色 4 2 3" xfId="59"/>
    <cellStyle name="60% - 强调文字颜色 6 2 3" xfId="60"/>
    <cellStyle name="60% - 着色 1 2" xfId="61"/>
    <cellStyle name="60% - 着色 2 2" xfId="62"/>
    <cellStyle name="60% - 着色 3 2" xfId="63"/>
    <cellStyle name="60% - 着色 4 2" xfId="64"/>
    <cellStyle name="Calc Currency (0)" xfId="65"/>
    <cellStyle name="Calc Currency (0) 2" xfId="66"/>
    <cellStyle name="Comma [0]" xfId="67"/>
    <cellStyle name="Comma [0] 2" xfId="68"/>
    <cellStyle name="comma zerodec" xfId="69"/>
    <cellStyle name="comma zerodec 2" xfId="70"/>
    <cellStyle name="Comma_1995" xfId="71"/>
    <cellStyle name="Currency [0]" xfId="72"/>
    <cellStyle name="Currency [0] 2" xfId="73"/>
    <cellStyle name="Currency_1995" xfId="74"/>
    <cellStyle name="Currency1" xfId="75"/>
    <cellStyle name="Currency1 2" xfId="76"/>
    <cellStyle name="Date" xfId="77"/>
    <cellStyle name="Date 2" xfId="78"/>
    <cellStyle name="Dollar (zero dec)" xfId="79"/>
    <cellStyle name="Dollar (zero dec) 2" xfId="80"/>
    <cellStyle name="Fixed" xfId="81"/>
    <cellStyle name="Fixed 2" xfId="82"/>
    <cellStyle name="Header1" xfId="83"/>
    <cellStyle name="Header2" xfId="84"/>
    <cellStyle name="HEADING1" xfId="85"/>
    <cellStyle name="HEADING1 2" xfId="86"/>
    <cellStyle name="HEADING2" xfId="87"/>
    <cellStyle name="HEADING2 2" xfId="88"/>
    <cellStyle name="no dec" xfId="89"/>
    <cellStyle name="no dec 2" xfId="90"/>
    <cellStyle name="Norma,_laroux_4_营业在建 (2)_E21" xfId="91"/>
    <cellStyle name="Normal" xfId="92"/>
    <cellStyle name="Percent_laroux" xfId="93"/>
    <cellStyle name="Total" xfId="94"/>
    <cellStyle name="Total 2" xfId="95"/>
    <cellStyle name="百分比 2 2 2 2 2 2" xfId="96"/>
    <cellStyle name="百分比 2 3 2 2 2" xfId="97"/>
    <cellStyle name="百分比 5 2 2 2 2" xfId="98"/>
    <cellStyle name="百分比 5 8" xfId="99"/>
    <cellStyle name="标题 1 2 3" xfId="100"/>
    <cellStyle name="标题 1 8" xfId="101"/>
    <cellStyle name="标题 10" xfId="102"/>
    <cellStyle name="标题 12" xfId="103"/>
    <cellStyle name="标题 2 2 3" xfId="104"/>
    <cellStyle name="标题 2 8" xfId="105"/>
    <cellStyle name="标题 3 2 3" xfId="106"/>
    <cellStyle name="标题 3 8" xfId="107"/>
    <cellStyle name="标题 4 2 3" xfId="108"/>
    <cellStyle name="标题 4 8" xfId="109"/>
    <cellStyle name="标题 5 2 2 2 2 2" xfId="110"/>
    <cellStyle name="标题 5 2 2 4" xfId="111"/>
    <cellStyle name="表标题 2 3 6 3" xfId="112"/>
    <cellStyle name="差_F00DC810C49E00C2E0430A3413167AE0" xfId="113"/>
    <cellStyle name="常规 10" xfId="114"/>
    <cellStyle name="常规 10 2 2 2 2" xfId="115"/>
    <cellStyle name="常规 10 5" xfId="116"/>
    <cellStyle name="常规 101" xfId="117"/>
    <cellStyle name="常规 107" xfId="118"/>
    <cellStyle name="常规 11" xfId="119"/>
    <cellStyle name="常规 11 2 2 2 2" xfId="120"/>
    <cellStyle name="常规 12 2" xfId="121"/>
    <cellStyle name="常规 13" xfId="122"/>
    <cellStyle name="常规 14" xfId="123"/>
    <cellStyle name="常规 14 6" xfId="124"/>
    <cellStyle name="常规 2 2 2 2_2015财政决算公开" xfId="125"/>
    <cellStyle name="常规 33" xfId="126"/>
    <cellStyle name="常规 4 2" xfId="127"/>
    <cellStyle name="常规 4 2 2 2 5 2" xfId="128"/>
    <cellStyle name="常规 49" xfId="129"/>
    <cellStyle name="常规 50" xfId="130"/>
    <cellStyle name="常规 51" xfId="131"/>
    <cellStyle name="常规 53" xfId="132"/>
    <cellStyle name="常规 54" xfId="133"/>
    <cellStyle name="常规 55" xfId="134"/>
    <cellStyle name="常规 59 2" xfId="135"/>
    <cellStyle name="常规 61 2" xfId="136"/>
    <cellStyle name="常规 65 2" xfId="137"/>
    <cellStyle name="常规 66 2" xfId="138"/>
    <cellStyle name="常规 67 2" xfId="139"/>
    <cellStyle name="常规 69 2" xfId="140"/>
    <cellStyle name="常规 70 2" xfId="141"/>
    <cellStyle name="常规 71" xfId="142"/>
    <cellStyle name="常规 72" xfId="143"/>
    <cellStyle name="常规 75" xfId="144"/>
    <cellStyle name="常规 76" xfId="145"/>
    <cellStyle name="常规 80" xfId="146"/>
    <cellStyle name="常规_2007年云南省向人大报送政府收支预算表格式编制过程表" xfId="147"/>
    <cellStyle name="超级链接" xfId="148"/>
    <cellStyle name="好_F00DC810C49E00C2E0430A3413167AE0" xfId="149"/>
    <cellStyle name="后继超级链接" xfId="150"/>
    <cellStyle name="汇总 2 3" xfId="151"/>
    <cellStyle name="货币 2" xfId="152"/>
    <cellStyle name="货币 2 10 2" xfId="153"/>
    <cellStyle name="货币[0] 2" xfId="154"/>
    <cellStyle name="计算 2 3" xfId="155"/>
    <cellStyle name="检查单元格 2 3" xfId="156"/>
    <cellStyle name="霓付 [0]_laroux" xfId="157"/>
    <cellStyle name="霓付_laroux" xfId="158"/>
    <cellStyle name="烹拳 [0]_laroux" xfId="159"/>
    <cellStyle name="烹拳_laroux" xfId="160"/>
    <cellStyle name="普通_97-917" xfId="161"/>
    <cellStyle name="千分位[0]_BT (2)" xfId="162"/>
    <cellStyle name="千分位_97-917" xfId="163"/>
    <cellStyle name="千位_，" xfId="164"/>
    <cellStyle name="千位分隔 2 2 2 2 2" xfId="165"/>
    <cellStyle name="千位分隔 2 2 2 5 2" xfId="166"/>
    <cellStyle name="钎霖_laroux" xfId="167"/>
    <cellStyle name="强调文字颜色 2 2 3" xfId="168"/>
    <cellStyle name="强调文字颜色 3 2 3" xfId="169"/>
    <cellStyle name="强调文字颜色 4 2 3" xfId="170"/>
    <cellStyle name="强调文字颜色 6 2 3" xfId="171"/>
    <cellStyle name="输出 2 3" xfId="172"/>
    <cellStyle name="数字" xfId="173"/>
    <cellStyle name="未定义" xfId="174"/>
    <cellStyle name="未定义 2" xfId="175"/>
    <cellStyle name="小数" xfId="176"/>
    <cellStyle name="小数 2 7 2" xfId="177"/>
    <cellStyle name="着色 3 2" xfId="178"/>
    <cellStyle name="着色 4 2" xfId="179"/>
    <cellStyle name="注释 2 2 2 3" xfId="180"/>
    <cellStyle name="常规_2014年月报表样" xfId="181"/>
    <cellStyle name="常规_2017年全市一般公共预算支出计划表" xfId="182"/>
    <cellStyle name="常规_（上会表样）泉州市2017年执行及2018年预算表样 (全市）-2018.01.19根据印刷版修正" xfId="183"/>
    <cellStyle name="样式 1" xfId="184"/>
    <cellStyle name="常规_第10稿 鲤城区2015年财政收支预算草案   12.19 2" xfId="185"/>
    <cellStyle name="样式 1 2" xfId="186"/>
    <cellStyle name="常规_第10稿 鲤城区2015年财政收支预算草案   12.19" xfId="187"/>
    <cellStyle name="常规_2014年月报表样 2" xfId="188"/>
    <cellStyle name="常规 2 3" xfId="189"/>
    <cellStyle name="常规 2 4" xfId="190"/>
    <cellStyle name="常规 81" xfId="191"/>
  </cellStyles>
  <dxfs count="2">
    <dxf>
      <font>
        <b val="0"/>
        <color indexed="10"/>
      </font>
    </dxf>
    <dxf>
      <font>
        <b val="1"/>
        <i val="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"/>
      <sheetName val="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1"/>
  <sheetViews>
    <sheetView workbookViewId="0">
      <selection activeCell="B4" sqref="B4"/>
    </sheetView>
  </sheetViews>
  <sheetFormatPr defaultColWidth="9" defaultRowHeight="13.5" outlineLevelCol="1"/>
  <cols>
    <col min="1" max="1" width="10" style="247" customWidth="1"/>
    <col min="2" max="2" width="65.75" style="247" customWidth="1"/>
    <col min="3" max="16384" width="9" style="247"/>
  </cols>
  <sheetData>
    <row r="1" ht="18.75" spans="1:1">
      <c r="A1" s="248" t="s">
        <v>0</v>
      </c>
    </row>
    <row r="2" ht="22.5" spans="1:2">
      <c r="A2" s="249" t="s">
        <v>1</v>
      </c>
      <c r="B2" s="249"/>
    </row>
    <row r="3" ht="17.25" customHeight="1"/>
    <row r="4" ht="21.95" customHeight="1" spans="1:2">
      <c r="A4" s="250" t="s">
        <v>2</v>
      </c>
      <c r="B4" s="251" t="s">
        <v>3</v>
      </c>
    </row>
    <row r="5" ht="21.95" customHeight="1" spans="1:2">
      <c r="A5" s="250" t="s">
        <v>4</v>
      </c>
      <c r="B5" s="251" t="s">
        <v>5</v>
      </c>
    </row>
    <row r="6" ht="21.95" customHeight="1" spans="1:2">
      <c r="A6" s="250" t="s">
        <v>6</v>
      </c>
      <c r="B6" s="251" t="s">
        <v>7</v>
      </c>
    </row>
    <row r="7" ht="21.95" customHeight="1" spans="1:2">
      <c r="A7" s="250" t="s">
        <v>8</v>
      </c>
      <c r="B7" s="251" t="s">
        <v>9</v>
      </c>
    </row>
    <row r="8" ht="21.95" customHeight="1" spans="1:2">
      <c r="A8" s="250" t="s">
        <v>10</v>
      </c>
      <c r="B8" s="251" t="s">
        <v>11</v>
      </c>
    </row>
    <row r="9" ht="21.95" customHeight="1" spans="1:2">
      <c r="A9" s="250" t="s">
        <v>12</v>
      </c>
      <c r="B9" s="251" t="s">
        <v>13</v>
      </c>
    </row>
    <row r="10" ht="21.95" customHeight="1" spans="1:2">
      <c r="A10" s="250" t="s">
        <v>14</v>
      </c>
      <c r="B10" s="251" t="s">
        <v>15</v>
      </c>
    </row>
    <row r="11" ht="21.95" customHeight="1" spans="1:2">
      <c r="A11" s="250" t="s">
        <v>16</v>
      </c>
      <c r="B11" s="251" t="s">
        <v>17</v>
      </c>
    </row>
    <row r="12" ht="21.95" customHeight="1" spans="1:2">
      <c r="A12" s="250" t="s">
        <v>18</v>
      </c>
      <c r="B12" s="251" t="s">
        <v>19</v>
      </c>
    </row>
    <row r="13" ht="21.95" customHeight="1" spans="1:2">
      <c r="A13" s="250" t="s">
        <v>20</v>
      </c>
      <c r="B13" s="251" t="s">
        <v>21</v>
      </c>
    </row>
    <row r="14" ht="21.95" customHeight="1" spans="1:2">
      <c r="A14" s="250" t="s">
        <v>22</v>
      </c>
      <c r="B14" s="251" t="s">
        <v>23</v>
      </c>
    </row>
    <row r="15" ht="21.95" customHeight="1" spans="1:2">
      <c r="A15" s="250" t="s">
        <v>24</v>
      </c>
      <c r="B15" s="251" t="s">
        <v>25</v>
      </c>
    </row>
    <row r="16" ht="21.95" customHeight="1" spans="1:2">
      <c r="A16" s="250" t="s">
        <v>26</v>
      </c>
      <c r="B16" s="251" t="s">
        <v>27</v>
      </c>
    </row>
    <row r="17" ht="21.95" customHeight="1" spans="1:2">
      <c r="A17" s="250" t="s">
        <v>28</v>
      </c>
      <c r="B17" s="251" t="s">
        <v>29</v>
      </c>
    </row>
    <row r="18" ht="21.95" customHeight="1" spans="1:2">
      <c r="A18" s="250" t="s">
        <v>30</v>
      </c>
      <c r="B18" s="251" t="s">
        <v>31</v>
      </c>
    </row>
    <row r="19" ht="21.95" customHeight="1" spans="1:2">
      <c r="A19" s="250" t="s">
        <v>32</v>
      </c>
      <c r="B19" s="251" t="s">
        <v>33</v>
      </c>
    </row>
    <row r="20" ht="21.95" customHeight="1" spans="1:2">
      <c r="A20" s="250" t="s">
        <v>34</v>
      </c>
      <c r="B20" s="251" t="s">
        <v>35</v>
      </c>
    </row>
    <row r="21" ht="21.95" customHeight="1" spans="1:2">
      <c r="A21" s="250" t="s">
        <v>36</v>
      </c>
      <c r="B21" s="251" t="s">
        <v>37</v>
      </c>
    </row>
    <row r="22" ht="21.95" customHeight="1" spans="1:2">
      <c r="A22" s="250" t="s">
        <v>38</v>
      </c>
      <c r="B22" s="251" t="s">
        <v>39</v>
      </c>
    </row>
    <row r="23" ht="21.95" customHeight="1" spans="1:2">
      <c r="A23" s="250" t="s">
        <v>40</v>
      </c>
      <c r="B23" s="251" t="s">
        <v>41</v>
      </c>
    </row>
    <row r="24" ht="21.95" customHeight="1" spans="1:2">
      <c r="A24" s="250" t="s">
        <v>42</v>
      </c>
      <c r="B24" s="251" t="s">
        <v>43</v>
      </c>
    </row>
    <row r="25" ht="21.95" customHeight="1" spans="1:2">
      <c r="A25" s="250" t="s">
        <v>44</v>
      </c>
      <c r="B25" s="251" t="s">
        <v>45</v>
      </c>
    </row>
    <row r="26" ht="21.95" customHeight="1" spans="1:2">
      <c r="A26" s="250" t="s">
        <v>46</v>
      </c>
      <c r="B26" s="251" t="s">
        <v>47</v>
      </c>
    </row>
    <row r="27" ht="21.95" customHeight="1" spans="1:2">
      <c r="A27" s="250" t="s">
        <v>48</v>
      </c>
      <c r="B27" s="251" t="s">
        <v>49</v>
      </c>
    </row>
    <row r="28" ht="21.95" customHeight="1" spans="1:2">
      <c r="A28" s="250" t="s">
        <v>50</v>
      </c>
      <c r="B28" s="251" t="s">
        <v>51</v>
      </c>
    </row>
    <row r="29" ht="21.95" customHeight="1" spans="1:2">
      <c r="A29" s="250" t="s">
        <v>52</v>
      </c>
      <c r="B29" s="251" t="s">
        <v>53</v>
      </c>
    </row>
    <row r="30" ht="21.95" customHeight="1" spans="1:2">
      <c r="A30" s="250" t="s">
        <v>54</v>
      </c>
      <c r="B30" s="251" t="s">
        <v>55</v>
      </c>
    </row>
    <row r="31" ht="21.95" customHeight="1" spans="1:2">
      <c r="A31" s="250" t="s">
        <v>56</v>
      </c>
      <c r="B31" s="251" t="s">
        <v>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92D050"/>
    <pageSetUpPr fitToPage="1"/>
  </sheetPr>
  <dimension ref="A1:E17"/>
  <sheetViews>
    <sheetView showZeros="0" workbookViewId="0">
      <selection activeCell="F27" sqref="F27"/>
    </sheetView>
  </sheetViews>
  <sheetFormatPr defaultColWidth="9" defaultRowHeight="14.25" outlineLevelCol="4"/>
  <cols>
    <col min="1" max="1" width="19.875" style="141" customWidth="1"/>
    <col min="2" max="5" width="15.125" style="141" customWidth="1"/>
    <col min="6" max="16384" width="9" style="141"/>
  </cols>
  <sheetData>
    <row r="1" s="66" customFormat="1" ht="17.25" customHeight="1" spans="1:1">
      <c r="A1" s="65" t="s">
        <v>1020</v>
      </c>
    </row>
    <row r="2" ht="33.75" customHeight="1" spans="1:5">
      <c r="A2" s="142" t="s">
        <v>19</v>
      </c>
      <c r="B2" s="142"/>
      <c r="C2" s="142"/>
      <c r="D2" s="142"/>
      <c r="E2" s="142"/>
    </row>
    <row r="3" ht="21" customHeight="1" spans="1:5">
      <c r="A3" s="143"/>
      <c r="B3" s="143"/>
      <c r="C3" s="143"/>
      <c r="D3" s="143"/>
      <c r="E3" s="144" t="s">
        <v>59</v>
      </c>
    </row>
    <row r="4" ht="24" customHeight="1" spans="1:5">
      <c r="A4" s="145" t="s">
        <v>1021</v>
      </c>
      <c r="B4" s="145" t="s">
        <v>1022</v>
      </c>
      <c r="C4" s="145" t="s">
        <v>1023</v>
      </c>
      <c r="D4" s="145" t="s">
        <v>1024</v>
      </c>
      <c r="E4" s="145" t="s">
        <v>1025</v>
      </c>
    </row>
    <row r="5" ht="24" customHeight="1" spans="1:5">
      <c r="A5" s="146" t="s">
        <v>1026</v>
      </c>
      <c r="B5" s="147"/>
      <c r="C5" s="148"/>
      <c r="D5" s="148"/>
      <c r="E5" s="148"/>
    </row>
    <row r="6" ht="24" customHeight="1" spans="1:5">
      <c r="A6" s="146" t="s">
        <v>1026</v>
      </c>
      <c r="B6" s="147"/>
      <c r="C6" s="148"/>
      <c r="D6" s="148"/>
      <c r="E6" s="148"/>
    </row>
    <row r="7" ht="24" customHeight="1" spans="1:5">
      <c r="A7" s="146" t="s">
        <v>1026</v>
      </c>
      <c r="B7" s="147"/>
      <c r="C7" s="148"/>
      <c r="D7" s="148"/>
      <c r="E7" s="148"/>
    </row>
    <row r="8" ht="24" customHeight="1" spans="1:5">
      <c r="A8" s="146" t="s">
        <v>1026</v>
      </c>
      <c r="B8" s="147"/>
      <c r="C8" s="148"/>
      <c r="D8" s="148"/>
      <c r="E8" s="148"/>
    </row>
    <row r="9" ht="24" customHeight="1" spans="1:5">
      <c r="A9" s="146" t="s">
        <v>1026</v>
      </c>
      <c r="B9" s="147"/>
      <c r="C9" s="148"/>
      <c r="D9" s="148"/>
      <c r="E9" s="148"/>
    </row>
    <row r="10" ht="24" customHeight="1" spans="1:5">
      <c r="A10" s="146" t="s">
        <v>1026</v>
      </c>
      <c r="B10" s="147"/>
      <c r="C10" s="148"/>
      <c r="D10" s="148"/>
      <c r="E10" s="148"/>
    </row>
    <row r="11" ht="24" customHeight="1" spans="1:5">
      <c r="A11" s="146" t="s">
        <v>1026</v>
      </c>
      <c r="B11" s="147"/>
      <c r="C11" s="148"/>
      <c r="D11" s="148"/>
      <c r="E11" s="148"/>
    </row>
    <row r="12" ht="24" customHeight="1" spans="1:5">
      <c r="A12" s="146" t="s">
        <v>1026</v>
      </c>
      <c r="B12" s="147"/>
      <c r="C12" s="148"/>
      <c r="D12" s="148"/>
      <c r="E12" s="148"/>
    </row>
    <row r="13" ht="24" customHeight="1" spans="1:5">
      <c r="A13" s="146" t="s">
        <v>1026</v>
      </c>
      <c r="B13" s="147"/>
      <c r="C13" s="148"/>
      <c r="D13" s="148"/>
      <c r="E13" s="148"/>
    </row>
    <row r="14" ht="24" customHeight="1" spans="1:5">
      <c r="A14" s="146" t="s">
        <v>1026</v>
      </c>
      <c r="B14" s="147"/>
      <c r="C14" s="148"/>
      <c r="D14" s="148"/>
      <c r="E14" s="148"/>
    </row>
    <row r="15" ht="24" customHeight="1" spans="1:5">
      <c r="A15" s="146" t="s">
        <v>1027</v>
      </c>
      <c r="B15" s="147"/>
      <c r="C15" s="148"/>
      <c r="D15" s="148"/>
      <c r="E15" s="148"/>
    </row>
    <row r="16" ht="24" customHeight="1" spans="1:5">
      <c r="A16" s="149" t="s">
        <v>876</v>
      </c>
      <c r="B16" s="149"/>
      <c r="C16" s="150"/>
      <c r="D16" s="150"/>
      <c r="E16" s="150"/>
    </row>
    <row r="17" ht="43.5" customHeight="1" spans="1:5">
      <c r="A17" s="151" t="s">
        <v>1019</v>
      </c>
      <c r="B17" s="151"/>
      <c r="C17" s="151"/>
      <c r="D17" s="151"/>
      <c r="E17" s="151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F15"/>
  <sheetViews>
    <sheetView workbookViewId="0">
      <selection activeCell="F28" sqref="F28"/>
    </sheetView>
  </sheetViews>
  <sheetFormatPr defaultColWidth="8.625" defaultRowHeight="14.25" outlineLevelCol="5"/>
  <cols>
    <col min="1" max="1" width="38.375" style="126" customWidth="1"/>
    <col min="2" max="3" width="14.375" style="126" customWidth="1"/>
    <col min="4" max="4" width="16" style="126" customWidth="1"/>
    <col min="5" max="16384" width="8.625" style="126"/>
  </cols>
  <sheetData>
    <row r="1" ht="22.35" customHeight="1" spans="1:4">
      <c r="A1" s="127" t="s">
        <v>1028</v>
      </c>
      <c r="B1" s="128"/>
      <c r="C1" s="128"/>
      <c r="D1" s="128"/>
    </row>
    <row r="2" ht="27" customHeight="1" spans="1:4">
      <c r="A2" s="129" t="s">
        <v>21</v>
      </c>
      <c r="B2" s="129"/>
      <c r="C2" s="129"/>
      <c r="D2" s="129"/>
    </row>
    <row r="3" ht="20.25" customHeight="1" spans="1:4">
      <c r="A3" s="130" t="s">
        <v>59</v>
      </c>
      <c r="B3" s="130"/>
      <c r="C3" s="130"/>
      <c r="D3" s="130"/>
    </row>
    <row r="4" ht="48" customHeight="1" spans="1:4">
      <c r="A4" s="131" t="s">
        <v>60</v>
      </c>
      <c r="B4" s="117" t="s">
        <v>61</v>
      </c>
      <c r="C4" s="82" t="s">
        <v>62</v>
      </c>
      <c r="D4" s="82" t="s">
        <v>63</v>
      </c>
    </row>
    <row r="5" ht="32.45" customHeight="1" spans="1:4">
      <c r="A5" s="132" t="s">
        <v>1029</v>
      </c>
      <c r="B5" s="133">
        <v>50</v>
      </c>
      <c r="C5" s="133">
        <v>42</v>
      </c>
      <c r="D5" s="30">
        <f t="shared" ref="D5:D10" si="0">IF(C5&lt;&gt;0,ROUND(B5/C5*100,1)," ")</f>
        <v>119</v>
      </c>
    </row>
    <row r="6" ht="32.45" customHeight="1" spans="1:4">
      <c r="A6" s="132" t="s">
        <v>1030</v>
      </c>
      <c r="B6" s="133">
        <v>71</v>
      </c>
      <c r="C6" s="133">
        <v>53</v>
      </c>
      <c r="D6" s="30">
        <f t="shared" si="0"/>
        <v>134</v>
      </c>
    </row>
    <row r="7" ht="32.45" customHeight="1" spans="1:4">
      <c r="A7" s="132" t="s">
        <v>1031</v>
      </c>
      <c r="B7" s="133">
        <v>366</v>
      </c>
      <c r="C7" s="133">
        <v>436</v>
      </c>
      <c r="D7" s="30">
        <f t="shared" si="0"/>
        <v>83.9</v>
      </c>
    </row>
    <row r="8" ht="32.45" customHeight="1" spans="1:6">
      <c r="A8" s="134" t="s">
        <v>1032</v>
      </c>
      <c r="B8" s="133">
        <v>212</v>
      </c>
      <c r="C8" s="133">
        <v>281</v>
      </c>
      <c r="D8" s="30">
        <f t="shared" si="0"/>
        <v>75.4</v>
      </c>
      <c r="F8" s="135"/>
    </row>
    <row r="9" ht="32.45" customHeight="1" spans="1:4">
      <c r="A9" s="134" t="s">
        <v>1033</v>
      </c>
      <c r="B9" s="133">
        <v>154</v>
      </c>
      <c r="C9" s="133">
        <v>155</v>
      </c>
      <c r="D9" s="30">
        <f t="shared" si="0"/>
        <v>99.4</v>
      </c>
    </row>
    <row r="10" ht="32.25" customHeight="1" spans="1:4">
      <c r="A10" s="136" t="s">
        <v>876</v>
      </c>
      <c r="B10" s="137">
        <v>487</v>
      </c>
      <c r="C10" s="137">
        <v>531</v>
      </c>
      <c r="D10" s="36">
        <f t="shared" si="0"/>
        <v>91.7</v>
      </c>
    </row>
    <row r="12" ht="15.6" customHeight="1" spans="1:1">
      <c r="A12" s="138"/>
    </row>
    <row r="13" spans="1:4">
      <c r="A13" s="139"/>
      <c r="B13" s="139"/>
      <c r="C13" s="139"/>
      <c r="D13" s="139"/>
    </row>
    <row r="14" spans="1:4">
      <c r="A14" s="140"/>
      <c r="B14" s="140"/>
      <c r="C14" s="140"/>
      <c r="D14" s="140"/>
    </row>
    <row r="15" spans="1:4">
      <c r="A15" s="140"/>
      <c r="B15" s="140"/>
      <c r="C15" s="140"/>
      <c r="D15" s="140"/>
    </row>
  </sheetData>
  <mergeCells count="2">
    <mergeCell ref="A2:D2"/>
    <mergeCell ref="A3:D3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92D050"/>
    <pageSetUpPr fitToPage="1"/>
  </sheetPr>
  <dimension ref="A1:F28"/>
  <sheetViews>
    <sheetView workbookViewId="0">
      <selection activeCell="J25" sqref="J25"/>
    </sheetView>
  </sheetViews>
  <sheetFormatPr defaultColWidth="9" defaultRowHeight="14.25" outlineLevelCol="5"/>
  <cols>
    <col min="1" max="1" width="41.625" customWidth="1"/>
    <col min="2" max="3" width="13.5" customWidth="1"/>
    <col min="4" max="4" width="15.625" customWidth="1"/>
  </cols>
  <sheetData>
    <row r="1" ht="22.15" customHeight="1" spans="1:1">
      <c r="A1" s="65" t="s">
        <v>1034</v>
      </c>
    </row>
    <row r="2" ht="27" customHeight="1" spans="1:4">
      <c r="A2" s="67" t="s">
        <v>23</v>
      </c>
      <c r="B2" s="67"/>
      <c r="C2" s="67"/>
      <c r="D2" s="67"/>
    </row>
    <row r="3" ht="20.25" customHeight="1" spans="1:4">
      <c r="A3" s="79"/>
      <c r="B3" s="80"/>
      <c r="C3" s="80"/>
      <c r="D3" s="70" t="s">
        <v>955</v>
      </c>
    </row>
    <row r="4" ht="46.15" customHeight="1" spans="1:4">
      <c r="A4" s="72" t="s">
        <v>60</v>
      </c>
      <c r="B4" s="117" t="s">
        <v>61</v>
      </c>
      <c r="C4" s="82" t="s">
        <v>62</v>
      </c>
      <c r="D4" s="82" t="s">
        <v>63</v>
      </c>
    </row>
    <row r="5" ht="19.5" customHeight="1" spans="1:4">
      <c r="A5" s="118" t="s">
        <v>1035</v>
      </c>
      <c r="B5" s="121"/>
      <c r="C5" s="121"/>
      <c r="D5" s="36"/>
    </row>
    <row r="6" ht="18.75" customHeight="1" spans="1:4">
      <c r="A6" s="118" t="s">
        <v>1036</v>
      </c>
      <c r="B6" s="121"/>
      <c r="C6" s="121"/>
      <c r="D6" s="36"/>
    </row>
    <row r="7" ht="17.45" customHeight="1" spans="1:4">
      <c r="A7" s="119" t="s">
        <v>1037</v>
      </c>
      <c r="B7" s="74"/>
      <c r="C7" s="74"/>
      <c r="D7" s="30"/>
    </row>
    <row r="8" ht="17.45" customHeight="1" spans="1:6">
      <c r="A8" s="119" t="s">
        <v>1038</v>
      </c>
      <c r="B8" s="89"/>
      <c r="C8" s="125"/>
      <c r="D8" s="30"/>
      <c r="F8" s="120"/>
    </row>
    <row r="9" ht="17.45" customHeight="1" spans="1:4">
      <c r="A9" s="119" t="s">
        <v>1039</v>
      </c>
      <c r="B9" s="89"/>
      <c r="C9" s="125"/>
      <c r="D9" s="30"/>
    </row>
    <row r="10" ht="17.45" customHeight="1" spans="1:4">
      <c r="A10" s="119" t="s">
        <v>1040</v>
      </c>
      <c r="B10" s="89"/>
      <c r="C10" s="125"/>
      <c r="D10" s="30"/>
    </row>
    <row r="11" ht="17.45" customHeight="1" spans="1:4">
      <c r="A11" s="119" t="s">
        <v>1041</v>
      </c>
      <c r="B11" s="87"/>
      <c r="C11" s="87"/>
      <c r="D11" s="30"/>
    </row>
    <row r="12" ht="17.45" customHeight="1" spans="1:4">
      <c r="A12" s="119" t="s">
        <v>1042</v>
      </c>
      <c r="B12" s="125"/>
      <c r="C12" s="125"/>
      <c r="D12" s="30"/>
    </row>
    <row r="13" ht="17.45" customHeight="1" spans="1:4">
      <c r="A13" s="119" t="s">
        <v>1043</v>
      </c>
      <c r="B13" s="89"/>
      <c r="C13" s="125"/>
      <c r="D13" s="30"/>
    </row>
    <row r="14" ht="17.45" customHeight="1" spans="1:4">
      <c r="A14" s="119" t="s">
        <v>1044</v>
      </c>
      <c r="B14" s="87"/>
      <c r="C14" s="87"/>
      <c r="D14" s="30"/>
    </row>
    <row r="15" ht="17.45" customHeight="1" spans="1:4">
      <c r="A15" s="119" t="s">
        <v>1045</v>
      </c>
      <c r="B15" s="87"/>
      <c r="C15" s="87"/>
      <c r="D15" s="30"/>
    </row>
    <row r="16" ht="17.45" customHeight="1" spans="1:4">
      <c r="A16" s="119" t="s">
        <v>1046</v>
      </c>
      <c r="B16" s="89"/>
      <c r="C16" s="125"/>
      <c r="D16" s="30"/>
    </row>
    <row r="17" ht="17.45" customHeight="1" spans="1:4">
      <c r="A17" s="119" t="s">
        <v>1047</v>
      </c>
      <c r="B17" s="87"/>
      <c r="C17" s="87"/>
      <c r="D17" s="30"/>
    </row>
    <row r="18" ht="17.45" customHeight="1" spans="1:4">
      <c r="A18" s="119" t="s">
        <v>1048</v>
      </c>
      <c r="B18" s="87"/>
      <c r="C18" s="87"/>
      <c r="D18" s="30"/>
    </row>
    <row r="19" ht="17.45" customHeight="1" spans="1:4">
      <c r="A19" s="118" t="s">
        <v>1049</v>
      </c>
      <c r="B19" s="90"/>
      <c r="C19" s="121"/>
      <c r="D19" s="36"/>
    </row>
    <row r="20" ht="17.45" customHeight="1" spans="1:4">
      <c r="A20" s="44" t="s">
        <v>91</v>
      </c>
      <c r="B20" s="121"/>
      <c r="C20" s="121"/>
      <c r="D20" s="36"/>
    </row>
    <row r="21" ht="17.45" customHeight="1" spans="1:4">
      <c r="A21" s="104" t="s">
        <v>1050</v>
      </c>
      <c r="B21" s="87"/>
      <c r="C21" s="87"/>
      <c r="D21" s="30" t="str">
        <f t="shared" ref="D21:D28" si="0">IF(C21&lt;&gt;0,ROUND(B21/C21*100,1)," ")</f>
        <v> </v>
      </c>
    </row>
    <row r="22" ht="17.45" customHeight="1" spans="1:4">
      <c r="A22" s="104" t="s">
        <v>1051</v>
      </c>
      <c r="B22" s="121">
        <v>429919</v>
      </c>
      <c r="C22" s="121">
        <v>298297</v>
      </c>
      <c r="D22" s="36">
        <f t="shared" si="0"/>
        <v>144.1</v>
      </c>
    </row>
    <row r="23" ht="17.45" customHeight="1" spans="1:4">
      <c r="A23" s="122" t="s">
        <v>1052</v>
      </c>
      <c r="B23" s="89">
        <v>256485</v>
      </c>
      <c r="C23" s="89">
        <v>269792</v>
      </c>
      <c r="D23" s="30">
        <f t="shared" si="0"/>
        <v>95.1</v>
      </c>
    </row>
    <row r="24" ht="17.45" customHeight="1" spans="1:4">
      <c r="A24" s="122" t="s">
        <v>1053</v>
      </c>
      <c r="B24" s="87"/>
      <c r="C24" s="87"/>
      <c r="D24" s="30" t="str">
        <f t="shared" si="0"/>
        <v> </v>
      </c>
    </row>
    <row r="25" ht="17.45" customHeight="1" spans="1:4">
      <c r="A25" s="122" t="s">
        <v>1054</v>
      </c>
      <c r="B25" s="89">
        <v>107550</v>
      </c>
      <c r="C25" s="89">
        <v>21756</v>
      </c>
      <c r="D25" s="30">
        <f t="shared" si="0"/>
        <v>494.3</v>
      </c>
    </row>
    <row r="26" ht="17.45" customHeight="1" spans="1:4">
      <c r="A26" s="87" t="s">
        <v>1055</v>
      </c>
      <c r="B26" s="89">
        <v>48870</v>
      </c>
      <c r="C26" s="89"/>
      <c r="D26" s="30" t="str">
        <f t="shared" si="0"/>
        <v> </v>
      </c>
    </row>
    <row r="27" ht="17.45" customHeight="1" spans="1:4">
      <c r="A27" s="87" t="s">
        <v>1056</v>
      </c>
      <c r="B27" s="89">
        <v>17014</v>
      </c>
      <c r="C27" s="89">
        <v>6749</v>
      </c>
      <c r="D27" s="30">
        <f t="shared" si="0"/>
        <v>252.1</v>
      </c>
    </row>
    <row r="28" ht="17.45" customHeight="1" spans="1:4">
      <c r="A28" s="44" t="s">
        <v>104</v>
      </c>
      <c r="B28" s="121">
        <f>SUM(B23:B27)</f>
        <v>429919</v>
      </c>
      <c r="C28" s="121">
        <v>298297</v>
      </c>
      <c r="D28" s="36">
        <f t="shared" si="0"/>
        <v>144.1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92D050"/>
  </sheetPr>
  <dimension ref="A1:F25"/>
  <sheetViews>
    <sheetView workbookViewId="0">
      <selection activeCell="G28" sqref="G28"/>
    </sheetView>
  </sheetViews>
  <sheetFormatPr defaultColWidth="9" defaultRowHeight="14.25" outlineLevelCol="5"/>
  <cols>
    <col min="1" max="1" width="34.5" customWidth="1"/>
    <col min="2" max="3" width="14" customWidth="1"/>
    <col min="4" max="4" width="16.125" customWidth="1"/>
  </cols>
  <sheetData>
    <row r="1" ht="18" customHeight="1" spans="1:1">
      <c r="A1" s="65" t="s">
        <v>1057</v>
      </c>
    </row>
    <row r="2" ht="30" customHeight="1" spans="1:4">
      <c r="A2" s="67" t="s">
        <v>25</v>
      </c>
      <c r="B2" s="67"/>
      <c r="C2" s="67"/>
      <c r="D2" s="67"/>
    </row>
    <row r="3" ht="21.75" customHeight="1" spans="1:4">
      <c r="A3" s="79"/>
      <c r="B3" s="80"/>
      <c r="C3" s="80"/>
      <c r="D3" s="70" t="s">
        <v>955</v>
      </c>
    </row>
    <row r="4" ht="45.6" customHeight="1" spans="1:4">
      <c r="A4" s="123" t="s">
        <v>60</v>
      </c>
      <c r="B4" s="123" t="s">
        <v>61</v>
      </c>
      <c r="C4" s="82" t="s">
        <v>62</v>
      </c>
      <c r="D4" s="82" t="s">
        <v>63</v>
      </c>
    </row>
    <row r="5" ht="20.1" customHeight="1" spans="1:4">
      <c r="A5" s="87" t="s">
        <v>1058</v>
      </c>
      <c r="B5" s="94"/>
      <c r="C5" s="95"/>
      <c r="D5" s="30" t="str">
        <f>IF(C5&lt;&gt;0,ROUND(B5/C5*100,1)," ")</f>
        <v> </v>
      </c>
    </row>
    <row r="6" ht="19.9" customHeight="1" spans="1:4">
      <c r="A6" s="87" t="s">
        <v>1059</v>
      </c>
      <c r="B6" s="87"/>
      <c r="C6" s="124"/>
      <c r="D6" s="30"/>
    </row>
    <row r="7" ht="19.9" customHeight="1" spans="1:4">
      <c r="A7" s="87" t="s">
        <v>1060</v>
      </c>
      <c r="B7" s="87"/>
      <c r="C7" s="124"/>
      <c r="D7" s="30"/>
    </row>
    <row r="8" ht="19.9" customHeight="1" spans="1:4">
      <c r="A8" s="87" t="s">
        <v>1061</v>
      </c>
      <c r="B8" s="124">
        <v>178242</v>
      </c>
      <c r="C8" s="124">
        <v>157474</v>
      </c>
      <c r="D8" s="30">
        <f t="shared" ref="D6:D25" si="0">IF(C8&lt;&gt;0,ROUND(B8/C8*100,1)," ")</f>
        <v>113.2</v>
      </c>
    </row>
    <row r="9" ht="19.9" customHeight="1" spans="1:6">
      <c r="A9" s="87" t="s">
        <v>1062</v>
      </c>
      <c r="B9" s="87"/>
      <c r="C9" s="125"/>
      <c r="D9" s="30"/>
      <c r="F9" s="120"/>
    </row>
    <row r="10" ht="19.9" customHeight="1" spans="1:4">
      <c r="A10" s="87" t="s">
        <v>1063</v>
      </c>
      <c r="B10" s="87"/>
      <c r="C10" s="125"/>
      <c r="D10" s="30"/>
    </row>
    <row r="11" ht="19.9" customHeight="1" spans="1:4">
      <c r="A11" s="87" t="s">
        <v>1064</v>
      </c>
      <c r="B11" s="87"/>
      <c r="C11" s="124"/>
      <c r="D11" s="30"/>
    </row>
    <row r="12" ht="19.9" customHeight="1" spans="1:4">
      <c r="A12" s="87" t="s">
        <v>1065</v>
      </c>
      <c r="B12" s="87"/>
      <c r="C12" s="87"/>
      <c r="D12" s="30" t="str">
        <f t="shared" si="0"/>
        <v> </v>
      </c>
    </row>
    <row r="13" ht="19.9" customHeight="1" spans="1:4">
      <c r="A13" s="87" t="s">
        <v>1066</v>
      </c>
      <c r="B13" s="124"/>
      <c r="C13" s="124"/>
      <c r="D13" s="30" t="str">
        <f t="shared" si="0"/>
        <v> </v>
      </c>
    </row>
    <row r="14" ht="19.9" customHeight="1" spans="1:4">
      <c r="A14" s="87" t="s">
        <v>1067</v>
      </c>
      <c r="B14" s="124">
        <v>20925</v>
      </c>
      <c r="C14" s="124">
        <v>16220</v>
      </c>
      <c r="D14" s="30">
        <f t="shared" si="0"/>
        <v>129</v>
      </c>
    </row>
    <row r="15" ht="19.9" customHeight="1" spans="1:4">
      <c r="A15" s="87" t="s">
        <v>1068</v>
      </c>
      <c r="B15" s="124">
        <v>16</v>
      </c>
      <c r="C15" s="124">
        <v>45</v>
      </c>
      <c r="D15" s="30">
        <f t="shared" si="0"/>
        <v>35.6</v>
      </c>
    </row>
    <row r="16" ht="19.9" customHeight="1" spans="1:4">
      <c r="A16" s="87" t="s">
        <v>1069</v>
      </c>
      <c r="B16" s="87"/>
      <c r="C16" s="124"/>
      <c r="D16" s="30" t="str">
        <f t="shared" si="0"/>
        <v> </v>
      </c>
    </row>
    <row r="17" ht="19.9" customHeight="1" spans="1:4">
      <c r="A17" s="44" t="s">
        <v>131</v>
      </c>
      <c r="B17" s="112">
        <f>SUM(B5:B16)</f>
        <v>199183</v>
      </c>
      <c r="C17" s="112">
        <v>173739</v>
      </c>
      <c r="D17" s="36">
        <f t="shared" si="0"/>
        <v>114.6</v>
      </c>
    </row>
    <row r="18" ht="19.9" customHeight="1" spans="1:4">
      <c r="A18" s="104" t="s">
        <v>132</v>
      </c>
      <c r="B18" s="112">
        <v>19076</v>
      </c>
      <c r="C18" s="112">
        <v>15749</v>
      </c>
      <c r="D18" s="30">
        <f t="shared" si="0"/>
        <v>121.1</v>
      </c>
    </row>
    <row r="19" ht="19.9" customHeight="1" spans="1:4">
      <c r="A19" s="104" t="s">
        <v>133</v>
      </c>
      <c r="B19" s="113">
        <f>B21+B22+B23</f>
        <v>211660</v>
      </c>
      <c r="C19" s="113">
        <v>108809</v>
      </c>
      <c r="D19" s="30">
        <f t="shared" si="0"/>
        <v>194.5</v>
      </c>
    </row>
    <row r="20" ht="19.9" customHeight="1" spans="1:4">
      <c r="A20" s="114" t="s">
        <v>1070</v>
      </c>
      <c r="B20" s="87"/>
      <c r="C20" s="87"/>
      <c r="D20" s="30" t="str">
        <f t="shared" si="0"/>
        <v> </v>
      </c>
    </row>
    <row r="21" ht="19.9" customHeight="1" spans="1:4">
      <c r="A21" s="114" t="s">
        <v>1071</v>
      </c>
      <c r="B21" s="115">
        <v>819</v>
      </c>
      <c r="C21" s="115"/>
      <c r="D21" s="30" t="str">
        <f t="shared" si="0"/>
        <v> </v>
      </c>
    </row>
    <row r="22" ht="19.9" customHeight="1" spans="1:4">
      <c r="A22" s="114" t="s">
        <v>943</v>
      </c>
      <c r="B22" s="115">
        <v>103291</v>
      </c>
      <c r="C22" s="115">
        <v>87053</v>
      </c>
      <c r="D22" s="30">
        <f t="shared" si="0"/>
        <v>118.7</v>
      </c>
    </row>
    <row r="23" ht="19.9" customHeight="1" spans="1:4">
      <c r="A23" s="114" t="s">
        <v>1072</v>
      </c>
      <c r="B23" s="115">
        <v>107550</v>
      </c>
      <c r="C23" s="115"/>
      <c r="D23" s="30" t="str">
        <f t="shared" si="0"/>
        <v> </v>
      </c>
    </row>
    <row r="24" ht="19.9" customHeight="1" spans="1:4">
      <c r="A24" s="114" t="s">
        <v>1073</v>
      </c>
      <c r="B24" s="87"/>
      <c r="C24" s="87">
        <v>21756</v>
      </c>
      <c r="D24" s="30">
        <f t="shared" si="0"/>
        <v>0</v>
      </c>
    </row>
    <row r="25" ht="19.9" customHeight="1" spans="1:4">
      <c r="A25" s="44" t="s">
        <v>145</v>
      </c>
      <c r="B25" s="112">
        <f>B17+B19+B18</f>
        <v>429919</v>
      </c>
      <c r="C25" s="112">
        <v>298297</v>
      </c>
      <c r="D25" s="36">
        <f t="shared" si="0"/>
        <v>144.1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92D050"/>
    <pageSetUpPr fitToPage="1"/>
  </sheetPr>
  <dimension ref="A1:F28"/>
  <sheetViews>
    <sheetView workbookViewId="0">
      <selection activeCell="F25" sqref="F25"/>
    </sheetView>
  </sheetViews>
  <sheetFormatPr defaultColWidth="9" defaultRowHeight="14.25" outlineLevelCol="5"/>
  <cols>
    <col min="1" max="1" width="41.625" customWidth="1"/>
    <col min="2" max="2" width="14" customWidth="1"/>
    <col min="3" max="3" width="13.125" customWidth="1"/>
    <col min="4" max="4" width="15.625" customWidth="1"/>
  </cols>
  <sheetData>
    <row r="1" ht="22.15" customHeight="1" spans="1:1">
      <c r="A1" s="65" t="s">
        <v>1074</v>
      </c>
    </row>
    <row r="2" ht="27" customHeight="1" spans="1:4">
      <c r="A2" s="67" t="s">
        <v>27</v>
      </c>
      <c r="B2" s="67"/>
      <c r="C2" s="67"/>
      <c r="D2" s="67"/>
    </row>
    <row r="3" ht="21.75" customHeight="1" spans="1:4">
      <c r="A3" s="79"/>
      <c r="B3" s="80"/>
      <c r="C3" s="80"/>
      <c r="D3" s="70" t="s">
        <v>955</v>
      </c>
    </row>
    <row r="4" ht="46.15" customHeight="1" spans="1:4">
      <c r="A4" s="72" t="s">
        <v>60</v>
      </c>
      <c r="B4" s="117" t="s">
        <v>61</v>
      </c>
      <c r="C4" s="82" t="s">
        <v>62</v>
      </c>
      <c r="D4" s="82" t="s">
        <v>63</v>
      </c>
    </row>
    <row r="5" ht="18.75" customHeight="1" spans="1:4">
      <c r="A5" s="118" t="s">
        <v>1035</v>
      </c>
      <c r="B5" s="90"/>
      <c r="C5" s="82"/>
      <c r="D5" s="30"/>
    </row>
    <row r="6" ht="18.75" customHeight="1" spans="1:4">
      <c r="A6" s="118" t="s">
        <v>1036</v>
      </c>
      <c r="B6" s="90"/>
      <c r="C6" s="89"/>
      <c r="D6" s="30"/>
    </row>
    <row r="7" ht="17.45" customHeight="1" spans="1:4">
      <c r="A7" s="119" t="s">
        <v>1037</v>
      </c>
      <c r="B7" s="74"/>
      <c r="C7" s="74"/>
      <c r="D7" s="30"/>
    </row>
    <row r="8" ht="17.45" customHeight="1" spans="1:6">
      <c r="A8" s="119" t="s">
        <v>1038</v>
      </c>
      <c r="B8" s="89"/>
      <c r="C8" s="89"/>
      <c r="D8" s="30"/>
      <c r="F8" s="120"/>
    </row>
    <row r="9" ht="17.45" customHeight="1" spans="1:4">
      <c r="A9" s="119" t="s">
        <v>1039</v>
      </c>
      <c r="B9" s="89"/>
      <c r="C9" s="89"/>
      <c r="D9" s="30"/>
    </row>
    <row r="10" ht="17.45" customHeight="1" spans="1:4">
      <c r="A10" s="119" t="s">
        <v>1040</v>
      </c>
      <c r="B10" s="89"/>
      <c r="C10" s="89"/>
      <c r="D10" s="30"/>
    </row>
    <row r="11" ht="17.45" customHeight="1" spans="1:4">
      <c r="A11" s="119" t="s">
        <v>1041</v>
      </c>
      <c r="B11" s="87"/>
      <c r="C11" s="87"/>
      <c r="D11" s="30"/>
    </row>
    <row r="12" ht="17.45" customHeight="1" spans="1:4">
      <c r="A12" s="119" t="s">
        <v>1042</v>
      </c>
      <c r="B12" s="89"/>
      <c r="C12" s="89"/>
      <c r="D12" s="30"/>
    </row>
    <row r="13" ht="17.45" customHeight="1" spans="1:4">
      <c r="A13" s="119" t="s">
        <v>1043</v>
      </c>
      <c r="B13" s="89"/>
      <c r="C13" s="89"/>
      <c r="D13" s="30"/>
    </row>
    <row r="14" ht="17.45" customHeight="1" spans="1:4">
      <c r="A14" s="119" t="s">
        <v>1044</v>
      </c>
      <c r="B14" s="87"/>
      <c r="C14" s="87"/>
      <c r="D14" s="30"/>
    </row>
    <row r="15" ht="17.45" customHeight="1" spans="1:4">
      <c r="A15" s="119" t="s">
        <v>1045</v>
      </c>
      <c r="B15" s="87"/>
      <c r="C15" s="87"/>
      <c r="D15" s="30"/>
    </row>
    <row r="16" ht="17.45" customHeight="1" spans="1:4">
      <c r="A16" s="119" t="s">
        <v>1046</v>
      </c>
      <c r="B16" s="89"/>
      <c r="C16" s="89"/>
      <c r="D16" s="30"/>
    </row>
    <row r="17" ht="17.45" customHeight="1" spans="1:4">
      <c r="A17" s="119" t="s">
        <v>1047</v>
      </c>
      <c r="B17" s="87"/>
      <c r="C17" s="87"/>
      <c r="D17" s="30"/>
    </row>
    <row r="18" ht="17.45" customHeight="1" spans="1:4">
      <c r="A18" s="119" t="s">
        <v>1048</v>
      </c>
      <c r="B18" s="87"/>
      <c r="C18" s="87"/>
      <c r="D18" s="30"/>
    </row>
    <row r="19" ht="17.45" customHeight="1" spans="1:4">
      <c r="A19" s="118" t="s">
        <v>1049</v>
      </c>
      <c r="B19" s="89"/>
      <c r="C19" s="89"/>
      <c r="D19" s="30"/>
    </row>
    <row r="20" ht="17.45" customHeight="1" spans="1:4">
      <c r="A20" s="44" t="s">
        <v>91</v>
      </c>
      <c r="B20" s="90"/>
      <c r="C20" s="90"/>
      <c r="D20" s="30"/>
    </row>
    <row r="21" ht="17.45" customHeight="1" spans="1:4">
      <c r="A21" s="104" t="s">
        <v>1050</v>
      </c>
      <c r="B21" s="87"/>
      <c r="C21" s="87"/>
      <c r="D21" s="30" t="str">
        <f t="shared" ref="D21:D28" si="0">IF(C21&lt;&gt;0,ROUND(B21/C21*100,1)," ")</f>
        <v> </v>
      </c>
    </row>
    <row r="22" ht="17.45" customHeight="1" spans="1:4">
      <c r="A22" s="104" t="s">
        <v>1051</v>
      </c>
      <c r="B22" s="121">
        <v>429919</v>
      </c>
      <c r="C22" s="121">
        <v>298297</v>
      </c>
      <c r="D22" s="30">
        <f t="shared" si="0"/>
        <v>144.1</v>
      </c>
    </row>
    <row r="23" ht="17.45" customHeight="1" spans="1:4">
      <c r="A23" s="122" t="s">
        <v>1052</v>
      </c>
      <c r="B23" s="89">
        <v>256485</v>
      </c>
      <c r="C23" s="89">
        <v>269792</v>
      </c>
      <c r="D23" s="30">
        <f t="shared" si="0"/>
        <v>95.1</v>
      </c>
    </row>
    <row r="24" ht="17.45" customHeight="1" spans="1:4">
      <c r="A24" s="122" t="s">
        <v>1053</v>
      </c>
      <c r="B24" s="87"/>
      <c r="C24" s="87"/>
      <c r="D24" s="30" t="str">
        <f t="shared" si="0"/>
        <v> </v>
      </c>
    </row>
    <row r="25" ht="17.45" customHeight="1" spans="1:4">
      <c r="A25" s="122" t="s">
        <v>1054</v>
      </c>
      <c r="B25" s="89">
        <v>107550</v>
      </c>
      <c r="C25" s="89">
        <v>21756</v>
      </c>
      <c r="D25" s="30">
        <f t="shared" si="0"/>
        <v>494.3</v>
      </c>
    </row>
    <row r="26" ht="17.45" customHeight="1" spans="1:4">
      <c r="A26" s="87" t="s">
        <v>1055</v>
      </c>
      <c r="B26" s="89">
        <v>48870</v>
      </c>
      <c r="C26" s="89"/>
      <c r="D26" s="30" t="str">
        <f t="shared" si="0"/>
        <v> </v>
      </c>
    </row>
    <row r="27" ht="17.45" customHeight="1" spans="1:4">
      <c r="A27" s="87" t="s">
        <v>1056</v>
      </c>
      <c r="B27" s="89">
        <v>17014</v>
      </c>
      <c r="C27" s="89">
        <v>6749</v>
      </c>
      <c r="D27" s="30">
        <f t="shared" si="0"/>
        <v>252.1</v>
      </c>
    </row>
    <row r="28" ht="17.45" customHeight="1" spans="1:4">
      <c r="A28" s="44" t="s">
        <v>104</v>
      </c>
      <c r="B28" s="121">
        <f>SUM(B23:B27)</f>
        <v>429919</v>
      </c>
      <c r="C28" s="121">
        <v>298297</v>
      </c>
      <c r="D28" s="30">
        <f t="shared" si="0"/>
        <v>144.1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D32"/>
  <sheetViews>
    <sheetView workbookViewId="0">
      <selection activeCell="H29" sqref="H29"/>
    </sheetView>
  </sheetViews>
  <sheetFormatPr defaultColWidth="9" defaultRowHeight="14.25" outlineLevelCol="3"/>
  <cols>
    <col min="1" max="1" width="49.3333333333333" customWidth="1"/>
    <col min="2" max="2" width="13.625" customWidth="1"/>
    <col min="3" max="3" width="13.75" customWidth="1"/>
    <col min="4" max="4" width="17.875" customWidth="1"/>
  </cols>
  <sheetData>
    <row r="1" ht="19.15" customHeight="1" spans="1:1">
      <c r="A1" s="65" t="s">
        <v>1075</v>
      </c>
    </row>
    <row r="2" ht="23.45" customHeight="1" spans="1:4">
      <c r="A2" s="67" t="s">
        <v>29</v>
      </c>
      <c r="B2" s="67"/>
      <c r="C2" s="67"/>
      <c r="D2" s="67"/>
    </row>
    <row r="3" ht="17.45" customHeight="1" spans="1:4">
      <c r="A3" s="79"/>
      <c r="B3" s="80"/>
      <c r="C3" s="80"/>
      <c r="D3" s="106" t="s">
        <v>955</v>
      </c>
    </row>
    <row r="4" ht="41.25" customHeight="1" spans="1:4">
      <c r="A4" s="72" t="s">
        <v>60</v>
      </c>
      <c r="B4" s="71" t="s">
        <v>61</v>
      </c>
      <c r="C4" s="82" t="s">
        <v>62</v>
      </c>
      <c r="D4" s="82" t="s">
        <v>63</v>
      </c>
    </row>
    <row r="5" ht="18" customHeight="1" spans="1:4">
      <c r="A5" s="107" t="s">
        <v>1076</v>
      </c>
      <c r="B5" s="108">
        <f>SUM(B6,B10)</f>
        <v>178242</v>
      </c>
      <c r="C5" s="108">
        <v>157474</v>
      </c>
      <c r="D5" s="30">
        <f t="shared" ref="D5:D21" si="0">IF(C5&lt;&gt;0,ROUND(B5/C5*100,1)," ")</f>
        <v>113.2</v>
      </c>
    </row>
    <row r="6" ht="18" customHeight="1" spans="1:4">
      <c r="A6" s="109" t="s">
        <v>1077</v>
      </c>
      <c r="B6" s="108">
        <f>SUM(B7:B9)</f>
        <v>178201</v>
      </c>
      <c r="C6" s="108">
        <v>157474</v>
      </c>
      <c r="D6" s="30">
        <f t="shared" si="0"/>
        <v>113.2</v>
      </c>
    </row>
    <row r="7" ht="18" customHeight="1" spans="1:4">
      <c r="A7" s="109" t="s">
        <v>1078</v>
      </c>
      <c r="B7" s="108">
        <f>105378+8533+46+6188+36771+20000+200-1461</f>
        <v>175655</v>
      </c>
      <c r="C7" s="108">
        <v>157372</v>
      </c>
      <c r="D7" s="30">
        <f t="shared" si="0"/>
        <v>111.6</v>
      </c>
    </row>
    <row r="8" ht="18" customHeight="1" spans="1:4">
      <c r="A8" s="109" t="s">
        <v>1079</v>
      </c>
      <c r="B8" s="108">
        <v>46</v>
      </c>
      <c r="C8" s="108">
        <v>102</v>
      </c>
      <c r="D8" s="30">
        <f t="shared" si="0"/>
        <v>45.1</v>
      </c>
    </row>
    <row r="9" ht="18" customHeight="1" spans="1:4">
      <c r="A9" s="110" t="s">
        <v>1080</v>
      </c>
      <c r="B9" s="108">
        <v>2500</v>
      </c>
      <c r="C9" s="108"/>
      <c r="D9" s="30" t="str">
        <f t="shared" si="0"/>
        <v> </v>
      </c>
    </row>
    <row r="10" ht="18" customHeight="1" spans="1:4">
      <c r="A10" s="109" t="s">
        <v>1081</v>
      </c>
      <c r="B10" s="108">
        <f>SUM(B11)</f>
        <v>41</v>
      </c>
      <c r="C10" s="108"/>
      <c r="D10" s="30" t="str">
        <f t="shared" si="0"/>
        <v> </v>
      </c>
    </row>
    <row r="11" ht="18" customHeight="1" spans="1:4">
      <c r="A11" s="110" t="s">
        <v>1082</v>
      </c>
      <c r="B11" s="108">
        <v>41</v>
      </c>
      <c r="C11" s="108"/>
      <c r="D11" s="30" t="str">
        <f t="shared" si="0"/>
        <v> </v>
      </c>
    </row>
    <row r="12" ht="18" customHeight="1" spans="1:4">
      <c r="A12" s="107" t="s">
        <v>1083</v>
      </c>
      <c r="B12" s="108">
        <f>SUM(B13)</f>
        <v>20925</v>
      </c>
      <c r="C12" s="108">
        <v>16220</v>
      </c>
      <c r="D12" s="30">
        <f t="shared" si="0"/>
        <v>129</v>
      </c>
    </row>
    <row r="13" ht="18" customHeight="1" spans="1:4">
      <c r="A13" s="109" t="s">
        <v>1084</v>
      </c>
      <c r="B13" s="108">
        <f>SUM(B16:B18)</f>
        <v>20925</v>
      </c>
      <c r="C13" s="108">
        <v>16220</v>
      </c>
      <c r="D13" s="30">
        <f t="shared" si="0"/>
        <v>129</v>
      </c>
    </row>
    <row r="14" ht="18" customHeight="1" spans="1:4">
      <c r="A14" s="109" t="s">
        <v>1085</v>
      </c>
      <c r="B14" s="108"/>
      <c r="C14" s="108">
        <v>1443</v>
      </c>
      <c r="D14" s="30"/>
    </row>
    <row r="15" ht="18" customHeight="1" spans="1:4">
      <c r="A15" s="109" t="s">
        <v>1086</v>
      </c>
      <c r="B15" s="108"/>
      <c r="C15" s="108">
        <v>296</v>
      </c>
      <c r="D15" s="30"/>
    </row>
    <row r="16" ht="18" customHeight="1" spans="1:4">
      <c r="A16" s="109" t="s">
        <v>1087</v>
      </c>
      <c r="B16" s="108">
        <v>137</v>
      </c>
      <c r="C16" s="108">
        <v>218</v>
      </c>
      <c r="D16" s="30">
        <f t="shared" ref="D16:D21" si="1">IF(C16&lt;&gt;0,ROUND(B16/C16*100,1)," ")</f>
        <v>62.8</v>
      </c>
    </row>
    <row r="17" ht="18" customHeight="1" spans="1:4">
      <c r="A17" s="109" t="s">
        <v>1088</v>
      </c>
      <c r="B17" s="108">
        <v>18126</v>
      </c>
      <c r="C17" s="108">
        <v>14263</v>
      </c>
      <c r="D17" s="30">
        <f t="shared" si="1"/>
        <v>127.1</v>
      </c>
    </row>
    <row r="18" ht="18" customHeight="1" spans="1:4">
      <c r="A18" s="109" t="s">
        <v>1089</v>
      </c>
      <c r="B18" s="108">
        <v>2662</v>
      </c>
      <c r="C18" s="108"/>
      <c r="D18" s="30" t="str">
        <f t="shared" si="1"/>
        <v> </v>
      </c>
    </row>
    <row r="19" ht="18" customHeight="1" spans="1:4">
      <c r="A19" s="107" t="s">
        <v>1090</v>
      </c>
      <c r="B19" s="108">
        <f>SUM(B20)</f>
        <v>16</v>
      </c>
      <c r="C19" s="108">
        <v>45</v>
      </c>
      <c r="D19" s="30">
        <f t="shared" si="1"/>
        <v>35.6</v>
      </c>
    </row>
    <row r="20" ht="18" customHeight="1" spans="1:4">
      <c r="A20" s="109" t="s">
        <v>1091</v>
      </c>
      <c r="B20" s="108">
        <f>SUM(B21)</f>
        <v>16</v>
      </c>
      <c r="C20" s="108">
        <v>45</v>
      </c>
      <c r="D20" s="30">
        <f t="shared" si="1"/>
        <v>35.6</v>
      </c>
    </row>
    <row r="21" ht="18" customHeight="1" spans="1:4">
      <c r="A21" s="109" t="s">
        <v>1092</v>
      </c>
      <c r="B21" s="108">
        <v>16</v>
      </c>
      <c r="C21" s="108">
        <v>45</v>
      </c>
      <c r="D21" s="30">
        <f t="shared" si="1"/>
        <v>35.6</v>
      </c>
    </row>
    <row r="22" ht="18" customHeight="1" spans="1:4">
      <c r="A22" s="44" t="s">
        <v>131</v>
      </c>
      <c r="B22" s="111">
        <v>199183</v>
      </c>
      <c r="C22" s="111">
        <f>C5+C12+C19</f>
        <v>173739</v>
      </c>
      <c r="D22" s="36">
        <f t="shared" ref="D22:D30" si="2">IF(C22&lt;&gt;0,ROUND(B22/C22*100,1)," ")</f>
        <v>114.6</v>
      </c>
    </row>
    <row r="23" ht="18" customHeight="1" spans="1:4">
      <c r="A23" s="104" t="s">
        <v>132</v>
      </c>
      <c r="B23" s="112">
        <v>19076</v>
      </c>
      <c r="C23" s="113">
        <v>15749</v>
      </c>
      <c r="D23" s="36">
        <f t="shared" si="2"/>
        <v>121.1</v>
      </c>
    </row>
    <row r="24" ht="18" customHeight="1" spans="1:4">
      <c r="A24" s="104" t="s">
        <v>133</v>
      </c>
      <c r="B24" s="113">
        <f>B26+B27+B28</f>
        <v>211660</v>
      </c>
      <c r="C24" s="113">
        <v>108809</v>
      </c>
      <c r="D24" s="36">
        <f t="shared" si="2"/>
        <v>194.5</v>
      </c>
    </row>
    <row r="25" ht="18" customHeight="1" spans="1:4">
      <c r="A25" s="114" t="s">
        <v>1070</v>
      </c>
      <c r="B25" s="87"/>
      <c r="C25" s="87"/>
      <c r="D25" s="30" t="str">
        <f t="shared" si="2"/>
        <v> </v>
      </c>
    </row>
    <row r="26" ht="18" customHeight="1" spans="1:4">
      <c r="A26" s="114" t="s">
        <v>1071</v>
      </c>
      <c r="B26" s="115">
        <v>819</v>
      </c>
      <c r="C26" s="115"/>
      <c r="D26" s="30" t="str">
        <f t="shared" si="2"/>
        <v> </v>
      </c>
    </row>
    <row r="27" ht="18" customHeight="1" spans="1:4">
      <c r="A27" s="114" t="s">
        <v>943</v>
      </c>
      <c r="B27" s="115">
        <v>103291</v>
      </c>
      <c r="C27" s="115">
        <v>87053</v>
      </c>
      <c r="D27" s="30">
        <f t="shared" si="2"/>
        <v>118.7</v>
      </c>
    </row>
    <row r="28" ht="18" customHeight="1" spans="1:4">
      <c r="A28" s="114" t="s">
        <v>1072</v>
      </c>
      <c r="B28" s="115">
        <v>107550</v>
      </c>
      <c r="C28" s="115"/>
      <c r="D28" s="30" t="str">
        <f t="shared" si="2"/>
        <v> </v>
      </c>
    </row>
    <row r="29" ht="18" customHeight="1" spans="1:4">
      <c r="A29" s="114" t="s">
        <v>1073</v>
      </c>
      <c r="B29" s="87"/>
      <c r="C29" s="116">
        <v>21756</v>
      </c>
      <c r="D29" s="30">
        <f t="shared" si="2"/>
        <v>0</v>
      </c>
    </row>
    <row r="30" ht="18" customHeight="1" spans="1:4">
      <c r="A30" s="44" t="s">
        <v>145</v>
      </c>
      <c r="B30" s="116">
        <f>B22+B23+B24</f>
        <v>429919</v>
      </c>
      <c r="C30" s="116">
        <v>298297</v>
      </c>
      <c r="D30" s="30">
        <f t="shared" si="2"/>
        <v>144.1</v>
      </c>
    </row>
    <row r="31" ht="9.75" customHeight="1"/>
    <row r="32" spans="1:4">
      <c r="A32" s="77" t="s">
        <v>1093</v>
      </c>
      <c r="B32" s="77"/>
      <c r="C32" s="77"/>
      <c r="D32" s="77"/>
    </row>
  </sheetData>
  <autoFilter xmlns:etc="http://www.wps.cn/officeDocument/2017/etCustomData" ref="A4:D30" etc:filterBottomFollowUsedRange="0">
    <extLst/>
  </autoFilter>
  <mergeCells count="2">
    <mergeCell ref="A2:D2"/>
    <mergeCell ref="A32:D32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  <pageSetUpPr fitToPage="1"/>
  </sheetPr>
  <dimension ref="A1:L18"/>
  <sheetViews>
    <sheetView workbookViewId="0">
      <selection activeCell="N22" sqref="N22"/>
    </sheetView>
  </sheetViews>
  <sheetFormatPr defaultColWidth="9" defaultRowHeight="14.25"/>
  <cols>
    <col min="1" max="1" width="15.625" customWidth="1"/>
    <col min="2" max="3" width="8.625" customWidth="1"/>
    <col min="4" max="12" width="8" customWidth="1"/>
  </cols>
  <sheetData>
    <row r="1" ht="18.6" customHeight="1" spans="1:2">
      <c r="A1" s="65" t="s">
        <v>1094</v>
      </c>
      <c r="B1" s="65"/>
    </row>
    <row r="2" ht="22.5" spans="1:12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ht="19.5" customHeight="1" spans="1:12">
      <c r="A3" s="69"/>
      <c r="B3" s="69"/>
      <c r="C3" s="69"/>
      <c r="D3" s="69"/>
      <c r="E3" s="69"/>
      <c r="F3" s="69"/>
      <c r="G3" s="69"/>
      <c r="H3" s="69"/>
      <c r="I3" s="69"/>
      <c r="K3" s="78"/>
      <c r="L3" s="70" t="s">
        <v>955</v>
      </c>
    </row>
    <row r="4" ht="56.25" customHeight="1" spans="1:12">
      <c r="A4" s="71" t="s">
        <v>1021</v>
      </c>
      <c r="B4" s="72" t="s">
        <v>1022</v>
      </c>
      <c r="C4" s="97" t="s">
        <v>1095</v>
      </c>
      <c r="D4" s="97" t="s">
        <v>1096</v>
      </c>
      <c r="E4" s="97" t="s">
        <v>1097</v>
      </c>
      <c r="F4" s="97" t="s">
        <v>1098</v>
      </c>
      <c r="G4" s="97" t="s">
        <v>1099</v>
      </c>
      <c r="H4" s="97" t="s">
        <v>1100</v>
      </c>
      <c r="I4" s="97" t="s">
        <v>1101</v>
      </c>
      <c r="J4" s="97" t="s">
        <v>1102</v>
      </c>
      <c r="K4" s="97" t="s">
        <v>1103</v>
      </c>
      <c r="L4" s="97" t="s">
        <v>953</v>
      </c>
    </row>
    <row r="5" ht="24" customHeight="1" spans="1:12">
      <c r="A5" s="98" t="s">
        <v>1026</v>
      </c>
      <c r="B5" s="72"/>
      <c r="C5" s="44"/>
      <c r="D5" s="44"/>
      <c r="E5" s="87"/>
      <c r="F5" s="87"/>
      <c r="G5" s="87"/>
      <c r="H5" s="87"/>
      <c r="I5" s="87"/>
      <c r="J5" s="87"/>
      <c r="K5" s="87"/>
      <c r="L5" s="87"/>
    </row>
    <row r="6" ht="24" customHeight="1" spans="1:12">
      <c r="A6" s="98" t="s">
        <v>1026</v>
      </c>
      <c r="B6" s="72"/>
      <c r="C6" s="44"/>
      <c r="D6" s="44"/>
      <c r="E6" s="87"/>
      <c r="F6" s="87"/>
      <c r="G6" s="87"/>
      <c r="H6" s="87"/>
      <c r="I6" s="87"/>
      <c r="J6" s="87"/>
      <c r="K6" s="87"/>
      <c r="L6" s="87"/>
    </row>
    <row r="7" ht="24" customHeight="1" spans="1:12">
      <c r="A7" s="98" t="s">
        <v>1026</v>
      </c>
      <c r="B7" s="72"/>
      <c r="C7" s="44"/>
      <c r="D7" s="44"/>
      <c r="E7" s="87"/>
      <c r="F7" s="87"/>
      <c r="G7" s="87"/>
      <c r="H7" s="87"/>
      <c r="I7" s="87"/>
      <c r="J7" s="87"/>
      <c r="K7" s="87"/>
      <c r="L7" s="87"/>
    </row>
    <row r="8" ht="24" customHeight="1" spans="1:12">
      <c r="A8" s="98" t="s">
        <v>1026</v>
      </c>
      <c r="B8" s="72"/>
      <c r="C8" s="44"/>
      <c r="D8" s="44"/>
      <c r="E8" s="87"/>
      <c r="F8" s="87"/>
      <c r="G8" s="87"/>
      <c r="H8" s="87"/>
      <c r="I8" s="87"/>
      <c r="J8" s="87"/>
      <c r="K8" s="87"/>
      <c r="L8" s="87"/>
    </row>
    <row r="9" ht="24" customHeight="1" spans="1:12">
      <c r="A9" s="98" t="s">
        <v>1026</v>
      </c>
      <c r="B9" s="72"/>
      <c r="C9" s="44"/>
      <c r="D9" s="44"/>
      <c r="E9" s="87"/>
      <c r="F9" s="87"/>
      <c r="G9" s="87"/>
      <c r="H9" s="87"/>
      <c r="I9" s="87"/>
      <c r="J9" s="87"/>
      <c r="K9" s="87"/>
      <c r="L9" s="87"/>
    </row>
    <row r="10" ht="24" customHeight="1" spans="1:12">
      <c r="A10" s="98" t="s">
        <v>1026</v>
      </c>
      <c r="B10" s="72"/>
      <c r="C10" s="44"/>
      <c r="D10" s="44"/>
      <c r="E10" s="87"/>
      <c r="F10" s="87"/>
      <c r="G10" s="87"/>
      <c r="H10" s="87"/>
      <c r="I10" s="87"/>
      <c r="J10" s="87"/>
      <c r="K10" s="87"/>
      <c r="L10" s="87"/>
    </row>
    <row r="11" ht="24" customHeight="1" spans="1:12">
      <c r="A11" s="98" t="s">
        <v>1026</v>
      </c>
      <c r="B11" s="72"/>
      <c r="C11" s="44"/>
      <c r="D11" s="44"/>
      <c r="E11" s="87"/>
      <c r="F11" s="87"/>
      <c r="G11" s="87"/>
      <c r="H11" s="87"/>
      <c r="I11" s="87"/>
      <c r="J11" s="87"/>
      <c r="K11" s="87"/>
      <c r="L11" s="87"/>
    </row>
    <row r="12" ht="24" customHeight="1" spans="1:12">
      <c r="A12" s="98" t="s">
        <v>1026</v>
      </c>
      <c r="B12" s="72"/>
      <c r="C12" s="44"/>
      <c r="D12" s="44"/>
      <c r="E12" s="87"/>
      <c r="F12" s="87"/>
      <c r="G12" s="87"/>
      <c r="H12" s="87"/>
      <c r="I12" s="87"/>
      <c r="J12" s="87"/>
      <c r="K12" s="87"/>
      <c r="L12" s="87"/>
    </row>
    <row r="13" ht="24" customHeight="1" spans="1:12">
      <c r="A13" s="98" t="s">
        <v>1026</v>
      </c>
      <c r="B13" s="72"/>
      <c r="C13" s="44"/>
      <c r="D13" s="44"/>
      <c r="E13" s="87"/>
      <c r="F13" s="87"/>
      <c r="G13" s="87"/>
      <c r="H13" s="87"/>
      <c r="I13" s="105"/>
      <c r="J13" s="87"/>
      <c r="K13" s="87"/>
      <c r="L13" s="87"/>
    </row>
    <row r="14" ht="24" customHeight="1" spans="1:12">
      <c r="A14" s="98" t="s">
        <v>1026</v>
      </c>
      <c r="B14" s="72"/>
      <c r="C14" s="44"/>
      <c r="D14" s="44"/>
      <c r="E14" s="87"/>
      <c r="F14" s="87"/>
      <c r="G14" s="87"/>
      <c r="H14" s="87"/>
      <c r="I14" s="87"/>
      <c r="J14" s="87"/>
      <c r="K14" s="87"/>
      <c r="L14" s="87"/>
    </row>
    <row r="15" ht="24" customHeight="1" spans="1:12">
      <c r="A15" s="99" t="s">
        <v>1027</v>
      </c>
      <c r="B15" s="100"/>
      <c r="C15" s="76"/>
      <c r="D15" s="76"/>
      <c r="E15" s="101"/>
      <c r="F15" s="101"/>
      <c r="G15" s="101"/>
      <c r="H15" s="101"/>
      <c r="I15" s="101"/>
      <c r="J15" s="101"/>
      <c r="K15" s="101"/>
      <c r="L15" s="101"/>
    </row>
    <row r="16" ht="24" customHeight="1" spans="1:12">
      <c r="A16" s="102" t="s">
        <v>876</v>
      </c>
      <c r="B16" s="103"/>
      <c r="C16" s="44"/>
      <c r="D16" s="44"/>
      <c r="E16" s="104"/>
      <c r="F16" s="104"/>
      <c r="G16" s="104"/>
      <c r="H16" s="104"/>
      <c r="I16" s="104"/>
      <c r="J16" s="104"/>
      <c r="K16" s="104"/>
      <c r="L16" s="104"/>
    </row>
    <row r="18" ht="33.75" customHeight="1" spans="1:12">
      <c r="A18" s="77" t="s">
        <v>1104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</sheetData>
  <mergeCells count="2">
    <mergeCell ref="A2:L2"/>
    <mergeCell ref="A18:L18"/>
  </mergeCells>
  <pageMargins left="0.708661417322835" right="0.708661417322835" top="0.748031496062992" bottom="0.748031496062992" header="0.31496062992126" footer="0.31496062992126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  <pageSetUpPr fitToPage="1"/>
  </sheetPr>
  <dimension ref="A1:D14"/>
  <sheetViews>
    <sheetView workbookViewId="0">
      <selection activeCell="E19" sqref="E19"/>
    </sheetView>
  </sheetViews>
  <sheetFormatPr defaultColWidth="9" defaultRowHeight="14.25" outlineLevelCol="3"/>
  <cols>
    <col min="1" max="1" width="37.375" customWidth="1"/>
    <col min="2" max="3" width="14.375" customWidth="1"/>
    <col min="4" max="4" width="16.125" customWidth="1"/>
  </cols>
  <sheetData>
    <row r="1" ht="18.6" customHeight="1" spans="1:1">
      <c r="A1" s="65" t="s">
        <v>1105</v>
      </c>
    </row>
    <row r="2" ht="27" customHeight="1" spans="1:4">
      <c r="A2" s="67" t="s">
        <v>33</v>
      </c>
      <c r="B2" s="67"/>
      <c r="C2" s="67"/>
      <c r="D2" s="67"/>
    </row>
    <row r="3" ht="20.25" customHeight="1" spans="1:4">
      <c r="A3" s="79"/>
      <c r="B3" s="80"/>
      <c r="C3" s="80"/>
      <c r="D3" s="96" t="s">
        <v>955</v>
      </c>
    </row>
    <row r="4" ht="49.9" customHeight="1" spans="1:4">
      <c r="A4" s="81" t="s">
        <v>60</v>
      </c>
      <c r="B4" s="81" t="s">
        <v>61</v>
      </c>
      <c r="C4" s="82" t="s">
        <v>62</v>
      </c>
      <c r="D4" s="82" t="s">
        <v>63</v>
      </c>
    </row>
    <row r="5" ht="30.6" customHeight="1" spans="1:4">
      <c r="A5" s="87" t="s">
        <v>1106</v>
      </c>
      <c r="B5" s="89">
        <v>4095</v>
      </c>
      <c r="C5" s="89">
        <v>7000</v>
      </c>
      <c r="D5" s="30">
        <f>IF(C5&lt;&gt;0,ROUND(B5/C5*100,1)," ")</f>
        <v>58.5</v>
      </c>
    </row>
    <row r="6" ht="30.6" customHeight="1" spans="1:4">
      <c r="A6" s="87" t="s">
        <v>1107</v>
      </c>
      <c r="B6" s="89"/>
      <c r="C6" s="89"/>
      <c r="D6" s="30" t="str">
        <f t="shared" ref="D6:D14" si="0">IF(C6&lt;&gt;0,ROUND(B6/C6*100,1)," ")</f>
        <v> </v>
      </c>
    </row>
    <row r="7" ht="30.6" customHeight="1" spans="1:4">
      <c r="A7" s="87" t="s">
        <v>1108</v>
      </c>
      <c r="B7" s="89"/>
      <c r="C7" s="89"/>
      <c r="D7" s="30" t="str">
        <f t="shared" si="0"/>
        <v> </v>
      </c>
    </row>
    <row r="8" ht="30.6" customHeight="1" spans="1:4">
      <c r="A8" s="87" t="s">
        <v>1109</v>
      </c>
      <c r="B8" s="87"/>
      <c r="C8" s="87"/>
      <c r="D8" s="30" t="str">
        <f t="shared" si="0"/>
        <v> </v>
      </c>
    </row>
    <row r="9" ht="30.6" customHeight="1" spans="1:4">
      <c r="A9" s="87" t="s">
        <v>1110</v>
      </c>
      <c r="B9" s="89"/>
      <c r="C9" s="89"/>
      <c r="D9" s="30" t="str">
        <f t="shared" si="0"/>
        <v> </v>
      </c>
    </row>
    <row r="10" ht="30.6" customHeight="1" spans="1:4">
      <c r="A10" s="44" t="s">
        <v>91</v>
      </c>
      <c r="B10" s="90">
        <v>4095</v>
      </c>
      <c r="C10" s="90">
        <v>7000</v>
      </c>
      <c r="D10" s="36">
        <f t="shared" si="0"/>
        <v>58.5</v>
      </c>
    </row>
    <row r="11" ht="30.6" customHeight="1" spans="1:4">
      <c r="A11" s="87" t="s">
        <v>1111</v>
      </c>
      <c r="B11" s="89"/>
      <c r="C11" s="91"/>
      <c r="D11" s="30" t="str">
        <f t="shared" si="0"/>
        <v> </v>
      </c>
    </row>
    <row r="12" ht="30.6" customHeight="1" spans="1:4">
      <c r="A12" s="92" t="s">
        <v>1112</v>
      </c>
      <c r="B12" s="91"/>
      <c r="C12" s="91"/>
      <c r="D12" s="30" t="str">
        <f t="shared" si="0"/>
        <v> </v>
      </c>
    </row>
    <row r="13" ht="30.6" customHeight="1" spans="1:4">
      <c r="A13" s="92" t="s">
        <v>1113</v>
      </c>
      <c r="B13" s="91"/>
      <c r="C13" s="91"/>
      <c r="D13" s="30" t="str">
        <f t="shared" si="0"/>
        <v> </v>
      </c>
    </row>
    <row r="14" ht="30.6" customHeight="1" spans="1:4">
      <c r="A14" s="93" t="s">
        <v>104</v>
      </c>
      <c r="B14" s="90">
        <v>4095</v>
      </c>
      <c r="C14" s="90">
        <v>7000</v>
      </c>
      <c r="D14" s="36">
        <f t="shared" si="0"/>
        <v>58.5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92D050"/>
  </sheetPr>
  <dimension ref="A1:D15"/>
  <sheetViews>
    <sheetView workbookViewId="0">
      <selection activeCell="K21" sqref="K21"/>
    </sheetView>
  </sheetViews>
  <sheetFormatPr defaultColWidth="9" defaultRowHeight="14.25" outlineLevelCol="3"/>
  <cols>
    <col min="1" max="1" width="34.625" customWidth="1"/>
    <col min="2" max="2" width="14.5" customWidth="1"/>
    <col min="3" max="3" width="14.25" customWidth="1"/>
    <col min="4" max="4" width="16.25" customWidth="1"/>
  </cols>
  <sheetData>
    <row r="1" ht="23.45" customHeight="1" spans="1:1">
      <c r="A1" s="65" t="s">
        <v>1114</v>
      </c>
    </row>
    <row r="2" ht="22.5" spans="1:4">
      <c r="A2" s="67" t="s">
        <v>35</v>
      </c>
      <c r="B2" s="67"/>
      <c r="C2" s="67"/>
      <c r="D2" s="67"/>
    </row>
    <row r="3" ht="23.25" customHeight="1" spans="1:4">
      <c r="A3" s="79"/>
      <c r="B3" s="80"/>
      <c r="C3" s="80"/>
      <c r="D3" s="70" t="s">
        <v>955</v>
      </c>
    </row>
    <row r="4" ht="50.45" customHeight="1" spans="1:4">
      <c r="A4" s="81" t="s">
        <v>60</v>
      </c>
      <c r="B4" s="81" t="s">
        <v>61</v>
      </c>
      <c r="C4" s="82" t="s">
        <v>62</v>
      </c>
      <c r="D4" s="82" t="s">
        <v>1115</v>
      </c>
    </row>
    <row r="5" ht="31.35" customHeight="1" spans="1:4">
      <c r="A5" s="87" t="s">
        <v>1116</v>
      </c>
      <c r="B5" s="94"/>
      <c r="C5" s="95"/>
      <c r="D5" s="30" t="str">
        <f>IF(C5&lt;&gt;0,ROUND(B5/C5*100,1)," ")</f>
        <v> </v>
      </c>
    </row>
    <row r="6" ht="31.15" customHeight="1" spans="1:4">
      <c r="A6" s="87" t="s">
        <v>1117</v>
      </c>
      <c r="B6" s="89"/>
      <c r="C6" s="89"/>
      <c r="D6" s="30" t="str">
        <f t="shared" ref="D6:D15" si="0">IF(C6&lt;&gt;0,ROUND(B6/C6*100,1)," ")</f>
        <v> </v>
      </c>
    </row>
    <row r="7" ht="31.15" customHeight="1" spans="1:4">
      <c r="A7" s="87" t="s">
        <v>1118</v>
      </c>
      <c r="B7" s="89">
        <v>50</v>
      </c>
      <c r="C7" s="89">
        <v>6178</v>
      </c>
      <c r="D7" s="30">
        <f t="shared" si="0"/>
        <v>0.8</v>
      </c>
    </row>
    <row r="8" ht="31.15" customHeight="1" spans="1:4">
      <c r="A8" s="87" t="s">
        <v>1119</v>
      </c>
      <c r="B8" s="89"/>
      <c r="C8" s="89">
        <v>822</v>
      </c>
      <c r="D8" s="30">
        <f t="shared" si="0"/>
        <v>0</v>
      </c>
    </row>
    <row r="9" ht="31.15" customHeight="1" spans="1:4">
      <c r="A9" s="87" t="s">
        <v>1120</v>
      </c>
      <c r="B9" s="89">
        <v>1182</v>
      </c>
      <c r="C9" s="89"/>
      <c r="D9" s="30" t="str">
        <f t="shared" si="0"/>
        <v> </v>
      </c>
    </row>
    <row r="10" ht="31.15" customHeight="1" spans="1:4">
      <c r="A10" s="44" t="s">
        <v>131</v>
      </c>
      <c r="B10" s="90">
        <v>1232</v>
      </c>
      <c r="C10" s="90">
        <v>7000</v>
      </c>
      <c r="D10" s="36">
        <f t="shared" si="0"/>
        <v>17.6</v>
      </c>
    </row>
    <row r="11" ht="31.15" customHeight="1" spans="1:4">
      <c r="A11" s="87" t="s">
        <v>1121</v>
      </c>
      <c r="B11" s="87"/>
      <c r="C11" s="87"/>
      <c r="D11" s="30" t="str">
        <f t="shared" si="0"/>
        <v> </v>
      </c>
    </row>
    <row r="12" ht="31.15" customHeight="1" spans="1:4">
      <c r="A12" s="87" t="s">
        <v>1122</v>
      </c>
      <c r="B12" s="87"/>
      <c r="C12" s="87"/>
      <c r="D12" s="30" t="str">
        <f t="shared" si="0"/>
        <v> </v>
      </c>
    </row>
    <row r="13" ht="31.15" customHeight="1" spans="1:4">
      <c r="A13" s="87" t="s">
        <v>1123</v>
      </c>
      <c r="B13" s="89">
        <v>2863</v>
      </c>
      <c r="C13" s="87"/>
      <c r="D13" s="30" t="str">
        <f t="shared" si="0"/>
        <v> </v>
      </c>
    </row>
    <row r="14" ht="31.15" customHeight="1" spans="1:4">
      <c r="A14" s="87" t="s">
        <v>1124</v>
      </c>
      <c r="B14" s="87"/>
      <c r="C14" s="87"/>
      <c r="D14" s="30" t="str">
        <f t="shared" si="0"/>
        <v> </v>
      </c>
    </row>
    <row r="15" ht="31.15" customHeight="1" spans="1:4">
      <c r="A15" s="44" t="s">
        <v>145</v>
      </c>
      <c r="B15" s="90">
        <v>4095</v>
      </c>
      <c r="C15" s="90">
        <v>7000</v>
      </c>
      <c r="D15" s="36">
        <f t="shared" si="0"/>
        <v>58.5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tabColor rgb="FF92D050"/>
    <pageSetUpPr fitToPage="1"/>
  </sheetPr>
  <dimension ref="A1:D15"/>
  <sheetViews>
    <sheetView workbookViewId="0">
      <selection activeCell="J26" sqref="J26"/>
    </sheetView>
  </sheetViews>
  <sheetFormatPr defaultColWidth="9" defaultRowHeight="14.25" outlineLevelCol="3"/>
  <cols>
    <col min="1" max="1" width="49.5833333333333" customWidth="1"/>
    <col min="2" max="2" width="15" customWidth="1"/>
    <col min="3" max="3" width="14" customWidth="1"/>
    <col min="4" max="4" width="16.75" customWidth="1"/>
  </cols>
  <sheetData>
    <row r="1" ht="15.75" customHeight="1" spans="1:1">
      <c r="A1" s="65" t="s">
        <v>1125</v>
      </c>
    </row>
    <row r="2" ht="27" customHeight="1" spans="1:4">
      <c r="A2" s="67" t="s">
        <v>37</v>
      </c>
      <c r="B2" s="67"/>
      <c r="C2" s="67"/>
      <c r="D2" s="67"/>
    </row>
    <row r="3" ht="20.25" customHeight="1" spans="1:4">
      <c r="A3" s="79"/>
      <c r="B3" s="80"/>
      <c r="C3" s="80"/>
      <c r="D3" s="70" t="s">
        <v>955</v>
      </c>
    </row>
    <row r="4" ht="48.6" customHeight="1" spans="1:4">
      <c r="A4" s="81" t="s">
        <v>60</v>
      </c>
      <c r="B4" s="81" t="s">
        <v>61</v>
      </c>
      <c r="C4" s="82" t="s">
        <v>62</v>
      </c>
      <c r="D4" s="82" t="s">
        <v>63</v>
      </c>
    </row>
    <row r="5" ht="23.45" customHeight="1" spans="1:4">
      <c r="A5" s="87" t="s">
        <v>1106</v>
      </c>
      <c r="B5" s="89">
        <v>4095</v>
      </c>
      <c r="C5" s="89">
        <v>7000</v>
      </c>
      <c r="D5" s="30">
        <f>IF(C5&lt;&gt;0,ROUND(B5/C5*100,1)," ")</f>
        <v>58.5</v>
      </c>
    </row>
    <row r="6" ht="23.45" customHeight="1" spans="1:4">
      <c r="A6" s="87" t="s">
        <v>1126</v>
      </c>
      <c r="B6" s="89">
        <v>4095</v>
      </c>
      <c r="C6" s="89">
        <v>7000</v>
      </c>
      <c r="D6" s="30"/>
    </row>
    <row r="7" ht="23.45" customHeight="1" spans="1:4">
      <c r="A7" s="87" t="s">
        <v>1107</v>
      </c>
      <c r="B7" s="89"/>
      <c r="C7" s="89"/>
      <c r="D7" s="30" t="str">
        <f t="shared" ref="D7:D15" si="0">IF(C7&lt;&gt;0,ROUND(B7/C7*100,1)," ")</f>
        <v> </v>
      </c>
    </row>
    <row r="8" ht="23.45" customHeight="1" spans="1:4">
      <c r="A8" s="87" t="s">
        <v>1108</v>
      </c>
      <c r="B8" s="89"/>
      <c r="C8" s="89"/>
      <c r="D8" s="30" t="str">
        <f t="shared" si="0"/>
        <v> </v>
      </c>
    </row>
    <row r="9" ht="23.45" customHeight="1" spans="1:4">
      <c r="A9" s="87" t="s">
        <v>1109</v>
      </c>
      <c r="B9" s="87"/>
      <c r="C9" s="87"/>
      <c r="D9" s="30" t="str">
        <f t="shared" si="0"/>
        <v> </v>
      </c>
    </row>
    <row r="10" ht="23.45" customHeight="1" spans="1:4">
      <c r="A10" s="87" t="s">
        <v>1110</v>
      </c>
      <c r="B10" s="89"/>
      <c r="C10" s="89"/>
      <c r="D10" s="30" t="str">
        <f t="shared" si="0"/>
        <v> </v>
      </c>
    </row>
    <row r="11" ht="23.45" customHeight="1" spans="1:4">
      <c r="A11" s="44" t="s">
        <v>91</v>
      </c>
      <c r="B11" s="90">
        <v>4095</v>
      </c>
      <c r="C11" s="90">
        <v>7000</v>
      </c>
      <c r="D11" s="36">
        <f t="shared" si="0"/>
        <v>58.5</v>
      </c>
    </row>
    <row r="12" ht="23.45" customHeight="1" spans="1:4">
      <c r="A12" s="87" t="s">
        <v>1111</v>
      </c>
      <c r="B12" s="89"/>
      <c r="C12" s="91"/>
      <c r="D12" s="30" t="str">
        <f t="shared" si="0"/>
        <v> </v>
      </c>
    </row>
    <row r="13" ht="23.45" customHeight="1" spans="1:4">
      <c r="A13" s="92" t="s">
        <v>1112</v>
      </c>
      <c r="B13" s="91"/>
      <c r="C13" s="91"/>
      <c r="D13" s="30" t="str">
        <f t="shared" si="0"/>
        <v> </v>
      </c>
    </row>
    <row r="14" ht="23.45" customHeight="1" spans="1:4">
      <c r="A14" s="92" t="s">
        <v>1113</v>
      </c>
      <c r="B14" s="91"/>
      <c r="C14" s="91"/>
      <c r="D14" s="30" t="str">
        <f t="shared" si="0"/>
        <v> </v>
      </c>
    </row>
    <row r="15" ht="23.45" customHeight="1" spans="1:4">
      <c r="A15" s="93" t="s">
        <v>104</v>
      </c>
      <c r="B15" s="90">
        <v>4095</v>
      </c>
      <c r="C15" s="90">
        <v>7000</v>
      </c>
      <c r="D15" s="36">
        <f t="shared" si="0"/>
        <v>58.5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  <pageSetUpPr fitToPage="1"/>
  </sheetPr>
  <dimension ref="A1:G51"/>
  <sheetViews>
    <sheetView showZeros="0" workbookViewId="0">
      <selection activeCell="A38" sqref="A38"/>
    </sheetView>
  </sheetViews>
  <sheetFormatPr defaultColWidth="9" defaultRowHeight="14.25" outlineLevelCol="6"/>
  <cols>
    <col min="1" max="1" width="35.25" customWidth="1"/>
    <col min="2" max="2" width="14.125" customWidth="1"/>
    <col min="3" max="3" width="14" customWidth="1"/>
    <col min="4" max="4" width="15.125" customWidth="1"/>
  </cols>
  <sheetData>
    <row r="1" ht="18" customHeight="1" spans="1:2">
      <c r="A1" s="211" t="s">
        <v>58</v>
      </c>
      <c r="B1" s="193"/>
    </row>
    <row r="2" ht="22.5" spans="1:4">
      <c r="A2" s="224" t="s">
        <v>3</v>
      </c>
      <c r="B2" s="224"/>
      <c r="C2" s="224"/>
      <c r="D2" s="224"/>
    </row>
    <row r="3" ht="20.25" customHeight="1" spans="1:4">
      <c r="A3" s="195"/>
      <c r="B3" s="193"/>
      <c r="D3" s="180" t="s">
        <v>59</v>
      </c>
    </row>
    <row r="4" ht="44.45" customHeight="1" spans="1:4">
      <c r="A4" s="198" t="s">
        <v>60</v>
      </c>
      <c r="B4" s="117" t="s">
        <v>61</v>
      </c>
      <c r="C4" s="82" t="s">
        <v>62</v>
      </c>
      <c r="D4" s="82" t="s">
        <v>63</v>
      </c>
    </row>
    <row r="5" spans="1:4">
      <c r="A5" s="225" t="s">
        <v>64</v>
      </c>
      <c r="B5" s="226">
        <f>SUM(B6:B22)</f>
        <v>126970</v>
      </c>
      <c r="C5" s="226">
        <v>116590</v>
      </c>
      <c r="D5" s="36">
        <f>IF(C5&lt;&gt;0,ROUND(B5/C5*100,1)," ")</f>
        <v>108.9</v>
      </c>
    </row>
    <row r="6" spans="1:4">
      <c r="A6" s="227" t="s">
        <v>65</v>
      </c>
      <c r="B6" s="228">
        <v>47320</v>
      </c>
      <c r="C6" s="229">
        <v>50880</v>
      </c>
      <c r="D6" s="30">
        <f t="shared" ref="D6:D45" si="0">IF(C6&lt;&gt;0,ROUND(B6/C6*100,1)," ")</f>
        <v>93</v>
      </c>
    </row>
    <row r="7" spans="1:4">
      <c r="A7" s="227" t="s">
        <v>66</v>
      </c>
      <c r="B7" s="230"/>
      <c r="C7" s="231"/>
      <c r="D7" s="30" t="str">
        <f t="shared" si="0"/>
        <v> </v>
      </c>
    </row>
    <row r="8" spans="1:4">
      <c r="A8" s="227" t="s">
        <v>67</v>
      </c>
      <c r="B8" s="228">
        <v>15620</v>
      </c>
      <c r="C8" s="229">
        <v>21340</v>
      </c>
      <c r="D8" s="30">
        <f t="shared" si="0"/>
        <v>73.2</v>
      </c>
    </row>
    <row r="9" spans="1:7">
      <c r="A9" s="227" t="s">
        <v>68</v>
      </c>
      <c r="B9" s="230"/>
      <c r="C9" s="231"/>
      <c r="D9" s="30" t="str">
        <f t="shared" si="0"/>
        <v> </v>
      </c>
      <c r="G9" s="120"/>
    </row>
    <row r="10" spans="1:4">
      <c r="A10" s="227" t="s">
        <v>69</v>
      </c>
      <c r="B10" s="228">
        <v>5020</v>
      </c>
      <c r="C10" s="229">
        <v>4240</v>
      </c>
      <c r="D10" s="30">
        <f t="shared" si="0"/>
        <v>118.4</v>
      </c>
    </row>
    <row r="11" spans="1:4">
      <c r="A11" s="227" t="s">
        <v>70</v>
      </c>
      <c r="B11" s="228">
        <v>5</v>
      </c>
      <c r="C11" s="229"/>
      <c r="D11" s="30" t="str">
        <f t="shared" si="0"/>
        <v> </v>
      </c>
    </row>
    <row r="12" spans="1:4">
      <c r="A12" s="227" t="s">
        <v>71</v>
      </c>
      <c r="B12" s="228">
        <v>10560</v>
      </c>
      <c r="C12" s="229">
        <v>9030</v>
      </c>
      <c r="D12" s="30">
        <f t="shared" si="0"/>
        <v>116.9</v>
      </c>
    </row>
    <row r="13" spans="1:4">
      <c r="A13" s="227" t="s">
        <v>72</v>
      </c>
      <c r="B13" s="228">
        <v>11385</v>
      </c>
      <c r="C13" s="229">
        <v>7730</v>
      </c>
      <c r="D13" s="30">
        <f t="shared" si="0"/>
        <v>147.3</v>
      </c>
    </row>
    <row r="14" spans="1:4">
      <c r="A14" s="227" t="s">
        <v>73</v>
      </c>
      <c r="B14" s="228">
        <v>4950</v>
      </c>
      <c r="C14" s="229">
        <v>2920</v>
      </c>
      <c r="D14" s="30">
        <f t="shared" si="0"/>
        <v>169.5</v>
      </c>
    </row>
    <row r="15" spans="1:4">
      <c r="A15" s="227" t="s">
        <v>74</v>
      </c>
      <c r="B15" s="228">
        <v>4565</v>
      </c>
      <c r="C15" s="229">
        <v>3930</v>
      </c>
      <c r="D15" s="30">
        <f t="shared" si="0"/>
        <v>116.2</v>
      </c>
    </row>
    <row r="16" spans="1:4">
      <c r="A16" s="227" t="s">
        <v>75</v>
      </c>
      <c r="B16" s="228">
        <v>19675</v>
      </c>
      <c r="C16" s="229">
        <v>11300</v>
      </c>
      <c r="D16" s="30">
        <f t="shared" si="0"/>
        <v>174.1</v>
      </c>
    </row>
    <row r="17" spans="1:4">
      <c r="A17" s="227" t="s">
        <v>76</v>
      </c>
      <c r="B17" s="228">
        <v>6715</v>
      </c>
      <c r="C17" s="229">
        <v>5100</v>
      </c>
      <c r="D17" s="30">
        <f t="shared" si="0"/>
        <v>131.7</v>
      </c>
    </row>
    <row r="18" spans="1:4">
      <c r="A18" s="227" t="s">
        <v>77</v>
      </c>
      <c r="B18" s="228">
        <v>100</v>
      </c>
      <c r="C18" s="229"/>
      <c r="D18" s="30" t="str">
        <f t="shared" si="0"/>
        <v> </v>
      </c>
    </row>
    <row r="19" spans="1:4">
      <c r="A19" s="227" t="s">
        <v>78</v>
      </c>
      <c r="B19" s="228">
        <v>1000</v>
      </c>
      <c r="C19" s="229">
        <v>60</v>
      </c>
      <c r="D19" s="30"/>
    </row>
    <row r="20" spans="1:4">
      <c r="A20" s="227" t="s">
        <v>79</v>
      </c>
      <c r="B20" s="91"/>
      <c r="C20" s="91"/>
      <c r="D20" s="30" t="str">
        <f t="shared" si="0"/>
        <v> </v>
      </c>
    </row>
    <row r="21" spans="1:4">
      <c r="A21" s="227" t="s">
        <v>80</v>
      </c>
      <c r="B21" s="232">
        <v>50</v>
      </c>
      <c r="C21" s="229">
        <v>60</v>
      </c>
      <c r="D21" s="30">
        <f t="shared" si="0"/>
        <v>83.3</v>
      </c>
    </row>
    <row r="22" spans="1:4">
      <c r="A22" s="227" t="s">
        <v>81</v>
      </c>
      <c r="B22" s="228">
        <v>5</v>
      </c>
      <c r="C22" s="229"/>
      <c r="D22" s="30" t="str">
        <f t="shared" si="0"/>
        <v> </v>
      </c>
    </row>
    <row r="23" spans="1:4">
      <c r="A23" s="225" t="s">
        <v>82</v>
      </c>
      <c r="B23" s="226">
        <f>SUM(B24:B31)</f>
        <v>40220</v>
      </c>
      <c r="C23" s="226">
        <v>45760</v>
      </c>
      <c r="D23" s="36">
        <f t="shared" si="0"/>
        <v>87.9</v>
      </c>
    </row>
    <row r="24" spans="1:4">
      <c r="A24" s="227" t="s">
        <v>83</v>
      </c>
      <c r="B24" s="228">
        <v>3120</v>
      </c>
      <c r="C24" s="229">
        <v>4320</v>
      </c>
      <c r="D24" s="30">
        <f t="shared" si="0"/>
        <v>72.2</v>
      </c>
    </row>
    <row r="25" spans="1:4">
      <c r="A25" s="227" t="s">
        <v>84</v>
      </c>
      <c r="B25" s="228">
        <v>1590</v>
      </c>
      <c r="C25" s="229">
        <v>1880</v>
      </c>
      <c r="D25" s="30">
        <f t="shared" si="0"/>
        <v>84.6</v>
      </c>
    </row>
    <row r="26" spans="1:4">
      <c r="A26" s="227" t="s">
        <v>85</v>
      </c>
      <c r="B26" s="228">
        <v>590</v>
      </c>
      <c r="C26" s="229">
        <v>360</v>
      </c>
      <c r="D26" s="30">
        <f t="shared" si="0"/>
        <v>163.9</v>
      </c>
    </row>
    <row r="27" spans="1:4">
      <c r="A27" s="227" t="s">
        <v>86</v>
      </c>
      <c r="B27" s="228"/>
      <c r="C27" s="229"/>
      <c r="D27" s="30" t="str">
        <f t="shared" si="0"/>
        <v> </v>
      </c>
    </row>
    <row r="28" spans="1:4">
      <c r="A28" s="227" t="s">
        <v>87</v>
      </c>
      <c r="B28" s="228">
        <v>34920</v>
      </c>
      <c r="C28" s="229">
        <v>39000</v>
      </c>
      <c r="D28" s="30">
        <f t="shared" si="0"/>
        <v>89.5</v>
      </c>
    </row>
    <row r="29" spans="1:4">
      <c r="A29" s="227" t="s">
        <v>88</v>
      </c>
      <c r="B29" s="228"/>
      <c r="C29" s="229">
        <v>200</v>
      </c>
      <c r="D29" s="30">
        <f t="shared" si="0"/>
        <v>0</v>
      </c>
    </row>
    <row r="30" spans="1:4">
      <c r="A30" s="227" t="s">
        <v>89</v>
      </c>
      <c r="B30" s="228"/>
      <c r="C30" s="229"/>
      <c r="D30" s="30" t="str">
        <f t="shared" si="0"/>
        <v> </v>
      </c>
    </row>
    <row r="31" spans="1:4">
      <c r="A31" s="227" t="s">
        <v>90</v>
      </c>
      <c r="B31" s="228"/>
      <c r="C31" s="229"/>
      <c r="D31" s="30" t="str">
        <f t="shared" si="0"/>
        <v> </v>
      </c>
    </row>
    <row r="32" spans="1:4">
      <c r="A32" s="233" t="s">
        <v>91</v>
      </c>
      <c r="B32" s="234">
        <f>B23+B5</f>
        <v>167190</v>
      </c>
      <c r="C32" s="234">
        <v>162350</v>
      </c>
      <c r="D32" s="30">
        <f t="shared" si="0"/>
        <v>103</v>
      </c>
    </row>
    <row r="33" spans="1:4">
      <c r="A33" s="235" t="s">
        <v>92</v>
      </c>
      <c r="B33" s="176"/>
      <c r="C33" s="236"/>
      <c r="D33" s="246" t="str">
        <f t="shared" si="0"/>
        <v> </v>
      </c>
    </row>
    <row r="34" spans="1:4">
      <c r="A34" s="235" t="s">
        <v>93</v>
      </c>
      <c r="B34" s="237">
        <f>B35+B41+B42+B43</f>
        <v>194724</v>
      </c>
      <c r="C34" s="236">
        <v>201063</v>
      </c>
      <c r="D34" s="246">
        <f t="shared" si="0"/>
        <v>96.8</v>
      </c>
    </row>
    <row r="35" spans="1:4">
      <c r="A35" s="238" t="s">
        <v>94</v>
      </c>
      <c r="B35" s="239">
        <f>B36+B37</f>
        <v>37824</v>
      </c>
      <c r="C35" s="240">
        <v>39485</v>
      </c>
      <c r="D35" s="213">
        <f t="shared" si="0"/>
        <v>95.8</v>
      </c>
    </row>
    <row r="36" spans="1:4">
      <c r="A36" s="241" t="s">
        <v>95</v>
      </c>
      <c r="B36" s="239">
        <v>13499</v>
      </c>
      <c r="C36" s="240">
        <v>13499</v>
      </c>
      <c r="D36" s="213">
        <f t="shared" si="0"/>
        <v>100</v>
      </c>
    </row>
    <row r="37" spans="1:4">
      <c r="A37" s="241" t="s">
        <v>96</v>
      </c>
      <c r="B37" s="239">
        <v>24325</v>
      </c>
      <c r="C37" s="240">
        <v>25986</v>
      </c>
      <c r="D37" s="213">
        <f t="shared" si="0"/>
        <v>93.6</v>
      </c>
    </row>
    <row r="38" spans="1:4">
      <c r="A38" s="241" t="s">
        <v>97</v>
      </c>
      <c r="B38" s="239"/>
      <c r="C38" s="240"/>
      <c r="D38" s="213" t="str">
        <f t="shared" si="0"/>
        <v> </v>
      </c>
    </row>
    <row r="39" spans="1:4">
      <c r="A39" s="242" t="s">
        <v>98</v>
      </c>
      <c r="B39" s="230"/>
      <c r="C39" s="240"/>
      <c r="D39" s="213" t="str">
        <f t="shared" si="0"/>
        <v> </v>
      </c>
    </row>
    <row r="40" spans="1:4">
      <c r="A40" s="243" t="s">
        <v>99</v>
      </c>
      <c r="B40" s="230"/>
      <c r="C40" s="240"/>
      <c r="D40" s="213" t="str">
        <f t="shared" si="0"/>
        <v> </v>
      </c>
    </row>
    <row r="41" spans="1:4">
      <c r="A41" s="243" t="s">
        <v>100</v>
      </c>
      <c r="B41" s="239">
        <v>106154</v>
      </c>
      <c r="C41" s="240">
        <v>87053</v>
      </c>
      <c r="D41" s="213">
        <f t="shared" si="0"/>
        <v>121.9</v>
      </c>
    </row>
    <row r="42" spans="1:4">
      <c r="A42" s="244" t="s">
        <v>101</v>
      </c>
      <c r="B42" s="240">
        <v>20796</v>
      </c>
      <c r="C42" s="240">
        <v>35225</v>
      </c>
      <c r="D42" s="213">
        <f t="shared" si="0"/>
        <v>59</v>
      </c>
    </row>
    <row r="43" spans="1:4">
      <c r="A43" s="238" t="s">
        <v>102</v>
      </c>
      <c r="B43" s="239">
        <v>29950</v>
      </c>
      <c r="C43" s="240">
        <v>39300</v>
      </c>
      <c r="D43" s="213">
        <f t="shared" si="0"/>
        <v>76.2</v>
      </c>
    </row>
    <row r="44" spans="1:4">
      <c r="A44" s="238" t="s">
        <v>103</v>
      </c>
      <c r="B44" s="230"/>
      <c r="C44" s="240"/>
      <c r="D44" s="213" t="str">
        <f t="shared" si="0"/>
        <v> </v>
      </c>
    </row>
    <row r="45" spans="1:4">
      <c r="A45" s="233" t="s">
        <v>104</v>
      </c>
      <c r="B45" s="236">
        <f>B32+B34</f>
        <v>361914</v>
      </c>
      <c r="C45" s="236">
        <v>363413</v>
      </c>
      <c r="D45" s="246">
        <f t="shared" si="0"/>
        <v>99.6</v>
      </c>
    </row>
    <row r="46" spans="1:2">
      <c r="A46" s="245"/>
      <c r="B46" s="193"/>
    </row>
    <row r="47" spans="1:2">
      <c r="A47" s="245"/>
      <c r="B47" s="193"/>
    </row>
    <row r="48" spans="1:2">
      <c r="A48" s="245"/>
      <c r="B48" s="193"/>
    </row>
    <row r="49" spans="1:2">
      <c r="A49" s="193"/>
      <c r="B49" s="193"/>
    </row>
    <row r="50" spans="1:2">
      <c r="A50" s="193"/>
      <c r="B50" s="193"/>
    </row>
    <row r="51" spans="1:2">
      <c r="A51" s="193"/>
      <c r="B51" s="193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tabColor rgb="FF92D050"/>
    <pageSetUpPr fitToPage="1"/>
  </sheetPr>
  <dimension ref="A1:D17"/>
  <sheetViews>
    <sheetView workbookViewId="0">
      <selection activeCell="F20" sqref="F20"/>
    </sheetView>
  </sheetViews>
  <sheetFormatPr defaultColWidth="9" defaultRowHeight="14.25" outlineLevelCol="3"/>
  <cols>
    <col min="1" max="1" width="42.125" customWidth="1"/>
    <col min="2" max="2" width="14.375" customWidth="1"/>
    <col min="3" max="3" width="14.5" customWidth="1"/>
    <col min="4" max="4" width="16" customWidth="1"/>
    <col min="5" max="5" width="25.5" customWidth="1"/>
  </cols>
  <sheetData>
    <row r="1" ht="18" customHeight="1" spans="1:1">
      <c r="A1" s="65" t="s">
        <v>1127</v>
      </c>
    </row>
    <row r="2" ht="28.5" customHeight="1" spans="1:4">
      <c r="A2" s="67" t="s">
        <v>39</v>
      </c>
      <c r="B2" s="67"/>
      <c r="C2" s="67"/>
      <c r="D2" s="67"/>
    </row>
    <row r="3" ht="20.25" customHeight="1" spans="1:4">
      <c r="A3" s="79"/>
      <c r="B3" s="80"/>
      <c r="C3" s="80"/>
      <c r="D3" s="70" t="s">
        <v>955</v>
      </c>
    </row>
    <row r="4" ht="44.25" customHeight="1" spans="1:4">
      <c r="A4" s="81" t="s">
        <v>60</v>
      </c>
      <c r="B4" s="81" t="s">
        <v>61</v>
      </c>
      <c r="C4" s="82" t="s">
        <v>62</v>
      </c>
      <c r="D4" s="82" t="s">
        <v>63</v>
      </c>
    </row>
    <row r="5" ht="18.6" customHeight="1" spans="1:4">
      <c r="A5" s="83" t="s">
        <v>1128</v>
      </c>
      <c r="B5" s="84">
        <f>SUM(B6:B9)</f>
        <v>1232</v>
      </c>
      <c r="C5" s="84">
        <f>SUM(C6:C9)</f>
        <v>7000</v>
      </c>
      <c r="D5" s="36">
        <f>IF(C5&lt;&gt;0,ROUND(B5/C5*100,1)," ")</f>
        <v>17.6</v>
      </c>
    </row>
    <row r="6" ht="18.6" customHeight="1" spans="1:4">
      <c r="A6" s="85" t="s">
        <v>1129</v>
      </c>
      <c r="B6" s="86"/>
      <c r="C6" s="86"/>
      <c r="D6" s="36" t="str">
        <f>IF(C6&lt;&gt;0,ROUND(B6/C6*100,1)," ")</f>
        <v> </v>
      </c>
    </row>
    <row r="7" ht="18.6" customHeight="1" spans="1:4">
      <c r="A7" s="85" t="s">
        <v>1130</v>
      </c>
      <c r="B7" s="86">
        <v>50</v>
      </c>
      <c r="C7" s="86">
        <v>6178</v>
      </c>
      <c r="D7" s="30">
        <f>IF(C7&lt;&gt;0,ROUND(B7/C7*100,1)," ")</f>
        <v>0.8</v>
      </c>
    </row>
    <row r="8" ht="18.6" customHeight="1" spans="1:4">
      <c r="A8" s="85" t="s">
        <v>1131</v>
      </c>
      <c r="B8" s="86"/>
      <c r="C8" s="86">
        <v>822</v>
      </c>
      <c r="D8" s="30"/>
    </row>
    <row r="9" ht="18.6" customHeight="1" spans="1:4">
      <c r="A9" s="85" t="s">
        <v>1132</v>
      </c>
      <c r="B9" s="86">
        <v>1182</v>
      </c>
      <c r="C9" s="86"/>
      <c r="D9" s="30" t="str">
        <f t="shared" ref="D9:D16" si="0">IF(C9&lt;&gt;0,ROUND(B9/C9*100,1)," ")</f>
        <v> </v>
      </c>
    </row>
    <row r="10" ht="18.6" customHeight="1" spans="1:4">
      <c r="A10" s="44" t="s">
        <v>131</v>
      </c>
      <c r="B10" s="84">
        <v>1232</v>
      </c>
      <c r="C10" s="84">
        <f>C5</f>
        <v>7000</v>
      </c>
      <c r="D10" s="36">
        <f t="shared" si="0"/>
        <v>17.6</v>
      </c>
    </row>
    <row r="11" ht="18.6" customHeight="1" spans="1:4">
      <c r="A11" s="87" t="s">
        <v>1133</v>
      </c>
      <c r="B11" s="88"/>
      <c r="C11" s="88"/>
      <c r="D11" s="36" t="str">
        <f t="shared" si="0"/>
        <v> </v>
      </c>
    </row>
    <row r="12" ht="18.6" customHeight="1" spans="1:4">
      <c r="A12" s="87" t="s">
        <v>1134</v>
      </c>
      <c r="B12" s="88"/>
      <c r="C12" s="88"/>
      <c r="D12" s="36" t="str">
        <f t="shared" si="0"/>
        <v> </v>
      </c>
    </row>
    <row r="13" ht="18.6" customHeight="1" spans="1:4">
      <c r="A13" s="87" t="s">
        <v>1135</v>
      </c>
      <c r="B13" s="86">
        <v>2863</v>
      </c>
      <c r="C13" s="86"/>
      <c r="D13" s="30" t="str">
        <f t="shared" si="0"/>
        <v> </v>
      </c>
    </row>
    <row r="14" ht="18.6" customHeight="1" spans="1:4">
      <c r="A14" s="87" t="s">
        <v>1136</v>
      </c>
      <c r="B14" s="88"/>
      <c r="C14" s="88"/>
      <c r="D14" s="36" t="str">
        <f t="shared" si="0"/>
        <v> </v>
      </c>
    </row>
    <row r="15" ht="18.6" customHeight="1" spans="1:4">
      <c r="A15" s="44" t="s">
        <v>145</v>
      </c>
      <c r="B15" s="84">
        <v>4095</v>
      </c>
      <c r="C15" s="84">
        <v>7000</v>
      </c>
      <c r="D15" s="36">
        <f t="shared" si="0"/>
        <v>58.5</v>
      </c>
    </row>
    <row r="16" spans="4:4">
      <c r="D16" s="36" t="str">
        <f t="shared" si="0"/>
        <v> </v>
      </c>
    </row>
    <row r="17" ht="16.5" customHeight="1" spans="1:4">
      <c r="A17" s="77" t="s">
        <v>1093</v>
      </c>
      <c r="B17" s="77"/>
      <c r="C17" s="77"/>
      <c r="D17" s="77"/>
    </row>
  </sheetData>
  <mergeCells count="2">
    <mergeCell ref="A2:D2"/>
    <mergeCell ref="A17:D17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tabColor rgb="FF92D050"/>
    <pageSetUpPr fitToPage="1"/>
  </sheetPr>
  <dimension ref="A1:K18"/>
  <sheetViews>
    <sheetView workbookViewId="0">
      <selection activeCell="B22" sqref="B22"/>
    </sheetView>
  </sheetViews>
  <sheetFormatPr defaultColWidth="9" defaultRowHeight="14.2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ht="18.6" customHeight="1" spans="1:2">
      <c r="A1" s="65" t="s">
        <v>1137</v>
      </c>
      <c r="B1" s="66"/>
    </row>
    <row r="2" ht="22.5" spans="1:11">
      <c r="A2" s="67" t="s">
        <v>41</v>
      </c>
      <c r="B2" s="67"/>
      <c r="C2" s="67"/>
      <c r="D2" s="67"/>
      <c r="E2" s="67"/>
      <c r="F2" s="68"/>
      <c r="G2" s="68"/>
      <c r="H2" s="68"/>
      <c r="I2" s="68"/>
      <c r="J2" s="68"/>
      <c r="K2" s="68"/>
    </row>
    <row r="3" ht="21.75" customHeight="1" spans="1:11">
      <c r="A3" s="69"/>
      <c r="B3" s="69"/>
      <c r="C3" s="69"/>
      <c r="D3" s="69"/>
      <c r="E3" s="70" t="s">
        <v>955</v>
      </c>
      <c r="F3" s="69"/>
      <c r="G3" s="69"/>
      <c r="H3" s="69"/>
      <c r="I3" s="69"/>
      <c r="K3" s="78"/>
    </row>
    <row r="4" ht="24" customHeight="1" spans="1:5">
      <c r="A4" s="71" t="s">
        <v>1021</v>
      </c>
      <c r="B4" s="72" t="s">
        <v>1022</v>
      </c>
      <c r="C4" s="73" t="s">
        <v>1138</v>
      </c>
      <c r="D4" s="73" t="s">
        <v>1138</v>
      </c>
      <c r="E4" s="73" t="s">
        <v>1139</v>
      </c>
    </row>
    <row r="5" ht="24" customHeight="1" spans="1:5">
      <c r="A5" s="74" t="s">
        <v>1026</v>
      </c>
      <c r="B5" s="44"/>
      <c r="C5" s="44"/>
      <c r="D5" s="44"/>
      <c r="E5" s="44"/>
    </row>
    <row r="6" ht="24" customHeight="1" spans="1:5">
      <c r="A6" s="74" t="s">
        <v>1026</v>
      </c>
      <c r="B6" s="44"/>
      <c r="C6" s="44"/>
      <c r="D6" s="44"/>
      <c r="E6" s="44"/>
    </row>
    <row r="7" ht="24" customHeight="1" spans="1:5">
      <c r="A7" s="74" t="s">
        <v>1026</v>
      </c>
      <c r="B7" s="44"/>
      <c r="C7" s="44"/>
      <c r="D7" s="44"/>
      <c r="E7" s="44"/>
    </row>
    <row r="8" ht="24" customHeight="1" spans="1:5">
      <c r="A8" s="74" t="s">
        <v>1026</v>
      </c>
      <c r="B8" s="44"/>
      <c r="C8" s="44"/>
      <c r="D8" s="44"/>
      <c r="E8" s="44"/>
    </row>
    <row r="9" ht="24" customHeight="1" spans="1:5">
      <c r="A9" s="74" t="s">
        <v>1026</v>
      </c>
      <c r="B9" s="44"/>
      <c r="C9" s="44"/>
      <c r="D9" s="44"/>
      <c r="E9" s="44"/>
    </row>
    <row r="10" ht="24" customHeight="1" spans="1:5">
      <c r="A10" s="74" t="s">
        <v>1026</v>
      </c>
      <c r="B10" s="44"/>
      <c r="C10" s="44"/>
      <c r="D10" s="44"/>
      <c r="E10" s="44"/>
    </row>
    <row r="11" ht="24" customHeight="1" spans="1:5">
      <c r="A11" s="74" t="s">
        <v>1026</v>
      </c>
      <c r="B11" s="44"/>
      <c r="C11" s="44"/>
      <c r="D11" s="44"/>
      <c r="E11" s="44"/>
    </row>
    <row r="12" ht="24" customHeight="1" spans="1:5">
      <c r="A12" s="74" t="s">
        <v>1026</v>
      </c>
      <c r="B12" s="44"/>
      <c r="C12" s="44"/>
      <c r="D12" s="44"/>
      <c r="E12" s="44"/>
    </row>
    <row r="13" ht="24" customHeight="1" spans="1:5">
      <c r="A13" s="74" t="s">
        <v>1026</v>
      </c>
      <c r="B13" s="44"/>
      <c r="C13" s="44"/>
      <c r="D13" s="44"/>
      <c r="E13" s="44"/>
    </row>
    <row r="14" ht="24" customHeight="1" spans="1:5">
      <c r="A14" s="74" t="s">
        <v>1026</v>
      </c>
      <c r="B14" s="44"/>
      <c r="C14" s="44"/>
      <c r="D14" s="44"/>
      <c r="E14" s="44"/>
    </row>
    <row r="15" ht="24" customHeight="1" spans="1:5">
      <c r="A15" s="75" t="s">
        <v>1027</v>
      </c>
      <c r="B15" s="76"/>
      <c r="C15" s="76"/>
      <c r="D15" s="76"/>
      <c r="E15" s="76"/>
    </row>
    <row r="16" ht="24" customHeight="1" spans="1:5">
      <c r="A16" s="44" t="s">
        <v>876</v>
      </c>
      <c r="B16" s="44"/>
      <c r="C16" s="44"/>
      <c r="D16" s="44"/>
      <c r="E16" s="44"/>
    </row>
    <row r="18" ht="36.75" customHeight="1" spans="1:5">
      <c r="A18" s="77" t="s">
        <v>1140</v>
      </c>
      <c r="B18" s="77"/>
      <c r="C18" s="77"/>
      <c r="D18" s="77"/>
      <c r="E18" s="77"/>
    </row>
  </sheetData>
  <mergeCells count="2">
    <mergeCell ref="A2:E2"/>
    <mergeCell ref="A18:E1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tabColor rgb="FF92D050"/>
    <pageSetUpPr fitToPage="1"/>
  </sheetPr>
  <dimension ref="A1:F12"/>
  <sheetViews>
    <sheetView workbookViewId="0">
      <selection activeCell="P27" sqref="P27"/>
    </sheetView>
  </sheetViews>
  <sheetFormatPr defaultColWidth="8.125" defaultRowHeight="14.25" outlineLevelCol="5"/>
  <cols>
    <col min="1" max="1" width="36.125" style="23" customWidth="1"/>
    <col min="2" max="3" width="15.375" style="23" customWidth="1"/>
    <col min="4" max="4" width="16.625" style="51" customWidth="1"/>
    <col min="5" max="5" width="10.5" style="23" customWidth="1"/>
    <col min="6" max="6" width="9.125" style="23" customWidth="1"/>
    <col min="7" max="13" width="8.125" style="23"/>
    <col min="14" max="14" width="11.5" style="23" customWidth="1"/>
    <col min="15" max="16384" width="8.125" style="23"/>
  </cols>
  <sheetData>
    <row r="1" ht="17.25" customHeight="1" spans="1:1">
      <c r="A1" s="52" t="s">
        <v>1141</v>
      </c>
    </row>
    <row r="2" ht="22.5" spans="1:4">
      <c r="A2" s="53" t="s">
        <v>43</v>
      </c>
      <c r="B2" s="53"/>
      <c r="C2" s="53"/>
      <c r="D2" s="53"/>
    </row>
    <row r="3" ht="23.25" customHeight="1" spans="1:4">
      <c r="A3" s="54"/>
      <c r="B3" s="22"/>
      <c r="D3" s="24" t="s">
        <v>955</v>
      </c>
    </row>
    <row r="4" s="48" customFormat="1" ht="44.25" customHeight="1" spans="1:4">
      <c r="A4" s="26" t="s">
        <v>60</v>
      </c>
      <c r="B4" s="26" t="s">
        <v>61</v>
      </c>
      <c r="C4" s="27" t="s">
        <v>62</v>
      </c>
      <c r="D4" s="27" t="s">
        <v>63</v>
      </c>
    </row>
    <row r="5" ht="27" customHeight="1" spans="1:4">
      <c r="A5" s="46" t="s">
        <v>1142</v>
      </c>
      <c r="B5" s="56"/>
      <c r="C5" s="56"/>
      <c r="D5" s="30" t="str">
        <f>IF(C5&lt;&gt;0,ROUND(B5/C5*100,1)," ")</f>
        <v> </v>
      </c>
    </row>
    <row r="6" ht="27" customHeight="1" spans="1:4">
      <c r="A6" s="46" t="s">
        <v>1143</v>
      </c>
      <c r="B6" s="62"/>
      <c r="C6" s="62"/>
      <c r="D6" s="30" t="str">
        <f t="shared" ref="D6:D12" si="0">IF(C6&lt;&gt;0,ROUND(B6/C6*100,1)," ")</f>
        <v> </v>
      </c>
    </row>
    <row r="7" ht="27" customHeight="1" spans="1:4">
      <c r="A7" s="46" t="s">
        <v>1144</v>
      </c>
      <c r="B7" s="63"/>
      <c r="C7" s="59"/>
      <c r="D7" s="30" t="str">
        <f t="shared" si="0"/>
        <v> </v>
      </c>
    </row>
    <row r="8" ht="27" customHeight="1" spans="1:4">
      <c r="A8" s="46" t="s">
        <v>1145</v>
      </c>
      <c r="B8" s="62"/>
      <c r="C8" s="62"/>
      <c r="D8" s="30" t="str">
        <f t="shared" si="0"/>
        <v> </v>
      </c>
    </row>
    <row r="9" ht="27" customHeight="1" spans="1:4">
      <c r="A9" s="46" t="s">
        <v>1146</v>
      </c>
      <c r="B9" s="58">
        <v>7193</v>
      </c>
      <c r="C9" s="59">
        <v>6869</v>
      </c>
      <c r="D9" s="30">
        <f t="shared" si="0"/>
        <v>104.7</v>
      </c>
    </row>
    <row r="10" ht="27" customHeight="1" spans="1:4">
      <c r="A10" s="46" t="s">
        <v>1147</v>
      </c>
      <c r="B10" s="58">
        <v>23955</v>
      </c>
      <c r="C10" s="59">
        <v>22542</v>
      </c>
      <c r="D10" s="30">
        <f t="shared" si="0"/>
        <v>106.3</v>
      </c>
    </row>
    <row r="11" ht="27" customHeight="1" spans="1:6">
      <c r="A11" s="46" t="s">
        <v>1148</v>
      </c>
      <c r="B11" s="63"/>
      <c r="C11" s="59"/>
      <c r="D11" s="30" t="str">
        <f t="shared" si="0"/>
        <v> </v>
      </c>
      <c r="F11" s="64"/>
    </row>
    <row r="12" s="16" customFormat="1" ht="27" customHeight="1" spans="1:4">
      <c r="A12" s="44" t="s">
        <v>876</v>
      </c>
      <c r="B12" s="61">
        <v>31148</v>
      </c>
      <c r="C12" s="61">
        <v>29411</v>
      </c>
      <c r="D12" s="36">
        <f t="shared" si="0"/>
        <v>105.9</v>
      </c>
    </row>
  </sheetData>
  <mergeCells count="1">
    <mergeCell ref="A2:D2"/>
  </mergeCells>
  <conditionalFormatting sqref="D9">
    <cfRule type="cellIs" dxfId="0" priority="2" stopIfTrue="1" operator="lessThan">
      <formula>0</formula>
    </cfRule>
  </conditionalFormatting>
  <conditionalFormatting sqref="A5 A9">
    <cfRule type="expression" dxfId="1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92D050"/>
    <pageSetUpPr fitToPage="1"/>
  </sheetPr>
  <dimension ref="A1:F12"/>
  <sheetViews>
    <sheetView workbookViewId="0">
      <selection activeCell="K22" sqref="K22"/>
    </sheetView>
  </sheetViews>
  <sheetFormatPr defaultColWidth="8.125" defaultRowHeight="14.25" outlineLevelCol="5"/>
  <cols>
    <col min="1" max="1" width="37.125" style="23" customWidth="1"/>
    <col min="2" max="3" width="14.625" style="23" customWidth="1"/>
    <col min="4" max="4" width="17" style="51" customWidth="1"/>
    <col min="5" max="5" width="10.5" style="23" customWidth="1"/>
    <col min="6" max="6" width="9.125" style="23" customWidth="1"/>
    <col min="7" max="13" width="8.125" style="23"/>
    <col min="14" max="14" width="11.5" style="23" customWidth="1"/>
    <col min="15" max="16384" width="8.125" style="23"/>
  </cols>
  <sheetData>
    <row r="1" ht="19.9" customHeight="1" spans="1:1">
      <c r="A1" s="52" t="s">
        <v>1149</v>
      </c>
    </row>
    <row r="2" ht="22.5" spans="1:4">
      <c r="A2" s="53" t="s">
        <v>45</v>
      </c>
      <c r="B2" s="53"/>
      <c r="C2" s="53"/>
      <c r="D2" s="53"/>
    </row>
    <row r="3" ht="20.25" customHeight="1" spans="1:4">
      <c r="A3" s="54"/>
      <c r="B3" s="22"/>
      <c r="D3" s="24" t="s">
        <v>955</v>
      </c>
    </row>
    <row r="4" s="48" customFormat="1" ht="45.75" customHeight="1" spans="1:4">
      <c r="A4" s="26" t="s">
        <v>60</v>
      </c>
      <c r="B4" s="26" t="s">
        <v>61</v>
      </c>
      <c r="C4" s="27" t="s">
        <v>1150</v>
      </c>
      <c r="D4" s="27" t="s">
        <v>1151</v>
      </c>
    </row>
    <row r="5" s="49" customFormat="1" ht="27" customHeight="1" spans="1:4">
      <c r="A5" s="46" t="s">
        <v>1152</v>
      </c>
      <c r="B5" s="55"/>
      <c r="C5" s="56"/>
      <c r="D5" s="57"/>
    </row>
    <row r="6" s="49" customFormat="1" ht="27" customHeight="1" spans="1:4">
      <c r="A6" s="46" t="s">
        <v>1153</v>
      </c>
      <c r="B6" s="55"/>
      <c r="C6" s="56"/>
      <c r="D6" s="57"/>
    </row>
    <row r="7" s="49" customFormat="1" ht="27" customHeight="1" spans="1:4">
      <c r="A7" s="46" t="s">
        <v>1154</v>
      </c>
      <c r="B7" s="58"/>
      <c r="C7" s="59"/>
      <c r="D7" s="30" t="str">
        <f t="shared" ref="D7:D12" si="0">IF(C7&lt;&gt;0,ROUND(B7/C7*100,1)," ")</f>
        <v> </v>
      </c>
    </row>
    <row r="8" s="49" customFormat="1" ht="27" customHeight="1" spans="1:4">
      <c r="A8" s="46" t="s">
        <v>1155</v>
      </c>
      <c r="B8" s="55"/>
      <c r="C8" s="56"/>
      <c r="D8" s="30" t="str">
        <f t="shared" si="0"/>
        <v> </v>
      </c>
    </row>
    <row r="9" s="49" customFormat="1" ht="27" customHeight="1" spans="1:6">
      <c r="A9" s="46" t="s">
        <v>1156</v>
      </c>
      <c r="B9" s="58">
        <v>6309</v>
      </c>
      <c r="C9" s="59">
        <v>5729</v>
      </c>
      <c r="D9" s="30">
        <f t="shared" si="0"/>
        <v>110.1</v>
      </c>
      <c r="F9" s="60"/>
    </row>
    <row r="10" s="50" customFormat="1" ht="27" customHeight="1" spans="1:4">
      <c r="A10" s="46" t="s">
        <v>1157</v>
      </c>
      <c r="B10" s="58">
        <v>23882</v>
      </c>
      <c r="C10" s="59">
        <v>22290</v>
      </c>
      <c r="D10" s="30">
        <f t="shared" si="0"/>
        <v>107.1</v>
      </c>
    </row>
    <row r="11" s="49" customFormat="1" ht="27" customHeight="1" spans="1:4">
      <c r="A11" s="46" t="s">
        <v>1158</v>
      </c>
      <c r="B11" s="58"/>
      <c r="C11" s="59"/>
      <c r="D11" s="30" t="str">
        <f t="shared" si="0"/>
        <v> </v>
      </c>
    </row>
    <row r="12" s="16" customFormat="1" ht="27" customHeight="1" spans="1:4">
      <c r="A12" s="44" t="s">
        <v>876</v>
      </c>
      <c r="B12" s="61">
        <v>30191</v>
      </c>
      <c r="C12" s="61">
        <v>28019</v>
      </c>
      <c r="D12" s="36">
        <f t="shared" si="0"/>
        <v>107.8</v>
      </c>
    </row>
  </sheetData>
  <mergeCells count="1">
    <mergeCell ref="A2:D2"/>
  </mergeCells>
  <conditionalFormatting sqref="A5 A9">
    <cfRule type="expression" dxfId="1" priority="1" stopIfTrue="1">
      <formula>"len($A:$A)=3"</formula>
    </cfRule>
  </conditionalFormatting>
  <conditionalFormatting sqref="D5:D6 D8:D10 D12">
    <cfRule type="cellIs" dxfId="0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tabColor rgb="FF92D050"/>
    <pageSetUpPr fitToPage="1"/>
  </sheetPr>
  <dimension ref="A1:D44"/>
  <sheetViews>
    <sheetView workbookViewId="0">
      <selection activeCell="M44" sqref="M44"/>
    </sheetView>
  </sheetViews>
  <sheetFormatPr defaultColWidth="9" defaultRowHeight="14.25" outlineLevelCol="3"/>
  <cols>
    <col min="1" max="1" width="37.375" style="17" customWidth="1"/>
    <col min="2" max="2" width="14.875" style="18" customWidth="1"/>
    <col min="3" max="3" width="14.875" style="17" customWidth="1"/>
    <col min="4" max="4" width="15.75" style="17" customWidth="1"/>
    <col min="5" max="16384" width="9" style="17"/>
  </cols>
  <sheetData>
    <row r="1" ht="19.35" customHeight="1" spans="1:1">
      <c r="A1" s="19" t="s">
        <v>1159</v>
      </c>
    </row>
    <row r="2" ht="24.75" customHeight="1" spans="1:4">
      <c r="A2" s="20" t="s">
        <v>47</v>
      </c>
      <c r="B2" s="20"/>
      <c r="C2" s="20"/>
      <c r="D2" s="20"/>
    </row>
    <row r="3" ht="24" customHeight="1" spans="1:4">
      <c r="A3" s="21"/>
      <c r="B3" s="22"/>
      <c r="C3" s="23"/>
      <c r="D3" s="24" t="s">
        <v>955</v>
      </c>
    </row>
    <row r="4" ht="51" customHeight="1" spans="1:4">
      <c r="A4" s="25" t="s">
        <v>60</v>
      </c>
      <c r="B4" s="26" t="s">
        <v>61</v>
      </c>
      <c r="C4" s="27" t="s">
        <v>1150</v>
      </c>
      <c r="D4" s="27" t="s">
        <v>1151</v>
      </c>
    </row>
    <row r="5" ht="20.1" customHeight="1" spans="1:4">
      <c r="A5" s="28" t="s">
        <v>1142</v>
      </c>
      <c r="B5" s="29"/>
      <c r="C5" s="29"/>
      <c r="D5" s="30" t="str">
        <f>IF(C5&lt;&gt;0,ROUND(B5/C5*100,1)," ")</f>
        <v> </v>
      </c>
    </row>
    <row r="6" ht="20.1" customHeight="1" spans="1:4">
      <c r="A6" s="31" t="s">
        <v>1160</v>
      </c>
      <c r="B6" s="29"/>
      <c r="C6" s="29"/>
      <c r="D6" s="30" t="str">
        <f t="shared" ref="D6:D44" si="0">IF(C6&lt;&gt;0,ROUND(B6/C6*100,1)," ")</f>
        <v> </v>
      </c>
    </row>
    <row r="7" ht="20.1" customHeight="1" spans="1:4">
      <c r="A7" s="31" t="s">
        <v>1161</v>
      </c>
      <c r="B7" s="29"/>
      <c r="C7" s="29"/>
      <c r="D7" s="30" t="str">
        <f t="shared" si="0"/>
        <v> </v>
      </c>
    </row>
    <row r="8" ht="20.1" customHeight="1" spans="1:4">
      <c r="A8" s="31" t="s">
        <v>1162</v>
      </c>
      <c r="B8" s="29"/>
      <c r="C8" s="29"/>
      <c r="D8" s="30" t="str">
        <f t="shared" si="0"/>
        <v> </v>
      </c>
    </row>
    <row r="9" ht="20.1" customHeight="1" spans="1:4">
      <c r="A9" s="33" t="s">
        <v>1163</v>
      </c>
      <c r="B9" s="29"/>
      <c r="C9" s="29"/>
      <c r="D9" s="30" t="str">
        <f t="shared" si="0"/>
        <v> </v>
      </c>
    </row>
    <row r="10" ht="20.1" customHeight="1" spans="1:4">
      <c r="A10" s="31" t="s">
        <v>1164</v>
      </c>
      <c r="B10" s="29"/>
      <c r="C10" s="29"/>
      <c r="D10" s="30" t="str">
        <f t="shared" si="0"/>
        <v> </v>
      </c>
    </row>
    <row r="11" ht="20.1" customHeight="1" spans="1:4">
      <c r="A11" s="28" t="s">
        <v>1143</v>
      </c>
      <c r="B11" s="32"/>
      <c r="C11" s="33"/>
      <c r="D11" s="30" t="str">
        <f t="shared" si="0"/>
        <v> </v>
      </c>
    </row>
    <row r="12" ht="20.1" customHeight="1" spans="1:4">
      <c r="A12" s="31" t="s">
        <v>1165</v>
      </c>
      <c r="B12" s="32"/>
      <c r="C12" s="33"/>
      <c r="D12" s="30" t="str">
        <f t="shared" si="0"/>
        <v> </v>
      </c>
    </row>
    <row r="13" ht="20.1" customHeight="1" spans="1:4">
      <c r="A13" s="31" t="s">
        <v>1161</v>
      </c>
      <c r="B13" s="32"/>
      <c r="C13" s="33"/>
      <c r="D13" s="30" t="str">
        <f t="shared" si="0"/>
        <v> </v>
      </c>
    </row>
    <row r="14" ht="20.1" customHeight="1" spans="1:4">
      <c r="A14" s="31" t="s">
        <v>1162</v>
      </c>
      <c r="B14" s="32"/>
      <c r="C14" s="33"/>
      <c r="D14" s="30" t="str">
        <f t="shared" si="0"/>
        <v> </v>
      </c>
    </row>
    <row r="15" ht="20.1" customHeight="1" spans="1:4">
      <c r="A15" s="31" t="s">
        <v>1164</v>
      </c>
      <c r="B15" s="32"/>
      <c r="C15" s="33"/>
      <c r="D15" s="30" t="str">
        <f t="shared" si="0"/>
        <v> </v>
      </c>
    </row>
    <row r="16" ht="20.1" customHeight="1" spans="1:4">
      <c r="A16" s="28" t="s">
        <v>1144</v>
      </c>
      <c r="B16" s="35">
        <v>814414</v>
      </c>
      <c r="C16" s="35">
        <v>699602</v>
      </c>
      <c r="D16" s="36">
        <f t="shared" si="0"/>
        <v>116.4</v>
      </c>
    </row>
    <row r="17" ht="20.1" customHeight="1" spans="1:4">
      <c r="A17" s="46" t="s">
        <v>1166</v>
      </c>
      <c r="B17" s="38">
        <v>745784</v>
      </c>
      <c r="C17" s="38">
        <v>684986</v>
      </c>
      <c r="D17" s="30">
        <f t="shared" si="0"/>
        <v>108.9</v>
      </c>
    </row>
    <row r="18" ht="20.1" customHeight="1" spans="1:4">
      <c r="A18" s="46" t="s">
        <v>1161</v>
      </c>
      <c r="B18" s="32"/>
      <c r="C18" s="33"/>
      <c r="D18" s="30" t="str">
        <f t="shared" si="0"/>
        <v> </v>
      </c>
    </row>
    <row r="19" ht="20.1" customHeight="1" spans="1:4">
      <c r="A19" s="46" t="s">
        <v>1162</v>
      </c>
      <c r="B19" s="38">
        <v>65700</v>
      </c>
      <c r="C19" s="38">
        <v>9195</v>
      </c>
      <c r="D19" s="30">
        <f t="shared" si="0"/>
        <v>714.5</v>
      </c>
    </row>
    <row r="20" ht="20.1" customHeight="1" spans="1:4">
      <c r="A20" s="46" t="s">
        <v>1164</v>
      </c>
      <c r="B20" s="38">
        <v>2930</v>
      </c>
      <c r="C20" s="38">
        <v>5421</v>
      </c>
      <c r="D20" s="30">
        <f t="shared" si="0"/>
        <v>54</v>
      </c>
    </row>
    <row r="21" ht="20.1" customHeight="1" spans="1:4">
      <c r="A21" s="28" t="s">
        <v>1145</v>
      </c>
      <c r="B21" s="32"/>
      <c r="C21" s="33"/>
      <c r="D21" s="30" t="str">
        <f t="shared" si="0"/>
        <v> </v>
      </c>
    </row>
    <row r="22" ht="20.1" customHeight="1" spans="1:4">
      <c r="A22" s="31" t="s">
        <v>1167</v>
      </c>
      <c r="B22" s="32"/>
      <c r="C22" s="33"/>
      <c r="D22" s="30" t="str">
        <f t="shared" si="0"/>
        <v> </v>
      </c>
    </row>
    <row r="23" ht="20.1" customHeight="1" spans="1:4">
      <c r="A23" s="31" t="s">
        <v>1161</v>
      </c>
      <c r="B23" s="32"/>
      <c r="C23" s="33"/>
      <c r="D23" s="30" t="str">
        <f t="shared" si="0"/>
        <v> </v>
      </c>
    </row>
    <row r="24" ht="20.1" customHeight="1" spans="1:4">
      <c r="A24" s="31" t="s">
        <v>1162</v>
      </c>
      <c r="B24" s="32"/>
      <c r="C24" s="33"/>
      <c r="D24" s="30" t="str">
        <f t="shared" si="0"/>
        <v> </v>
      </c>
    </row>
    <row r="25" ht="20.1" customHeight="1" spans="1:4">
      <c r="A25" s="31" t="s">
        <v>1168</v>
      </c>
      <c r="B25" s="32"/>
      <c r="C25" s="33"/>
      <c r="D25" s="30" t="str">
        <f t="shared" si="0"/>
        <v> </v>
      </c>
    </row>
    <row r="26" ht="20.1" customHeight="1" spans="1:4">
      <c r="A26" s="31" t="s">
        <v>1164</v>
      </c>
      <c r="B26" s="32"/>
      <c r="C26" s="33"/>
      <c r="D26" s="30" t="str">
        <f t="shared" si="0"/>
        <v> </v>
      </c>
    </row>
    <row r="27" ht="20.1" customHeight="1" spans="1:4">
      <c r="A27" s="28" t="s">
        <v>1146</v>
      </c>
      <c r="B27" s="35">
        <v>7193</v>
      </c>
      <c r="C27" s="40">
        <v>6869</v>
      </c>
      <c r="D27" s="36">
        <f t="shared" si="0"/>
        <v>104.7</v>
      </c>
    </row>
    <row r="28" ht="20.1" customHeight="1" spans="1:4">
      <c r="A28" s="31" t="s">
        <v>1169</v>
      </c>
      <c r="B28" s="38">
        <v>840</v>
      </c>
      <c r="C28" s="38">
        <v>896</v>
      </c>
      <c r="D28" s="30">
        <f t="shared" si="0"/>
        <v>93.8</v>
      </c>
    </row>
    <row r="29" ht="20.1" customHeight="1" spans="1:4">
      <c r="A29" s="31" t="s">
        <v>1161</v>
      </c>
      <c r="B29" s="38">
        <v>6182</v>
      </c>
      <c r="C29" s="38">
        <v>5443</v>
      </c>
      <c r="D29" s="30">
        <f t="shared" si="0"/>
        <v>113.6</v>
      </c>
    </row>
    <row r="30" ht="20.1" customHeight="1" spans="1:4">
      <c r="A30" s="31" t="s">
        <v>1162</v>
      </c>
      <c r="B30" s="38">
        <v>11</v>
      </c>
      <c r="C30" s="38">
        <v>374</v>
      </c>
      <c r="D30" s="30">
        <f t="shared" si="0"/>
        <v>2.9</v>
      </c>
    </row>
    <row r="31" ht="20.1" customHeight="1" spans="1:4">
      <c r="A31" s="47" t="s">
        <v>1163</v>
      </c>
      <c r="B31" s="32"/>
      <c r="C31" s="33"/>
      <c r="D31" s="30" t="str">
        <f t="shared" si="0"/>
        <v> </v>
      </c>
    </row>
    <row r="32" ht="20.1" customHeight="1" spans="1:4">
      <c r="A32" s="47" t="s">
        <v>1170</v>
      </c>
      <c r="B32" s="32"/>
      <c r="C32" s="33"/>
      <c r="D32" s="30" t="str">
        <f t="shared" si="0"/>
        <v> </v>
      </c>
    </row>
    <row r="33" ht="20.1" customHeight="1" spans="1:4">
      <c r="A33" s="31" t="s">
        <v>1164</v>
      </c>
      <c r="B33" s="38">
        <v>160</v>
      </c>
      <c r="C33" s="38"/>
      <c r="D33" s="30" t="str">
        <f t="shared" si="0"/>
        <v> </v>
      </c>
    </row>
    <row r="34" ht="20.1" customHeight="1" spans="1:4">
      <c r="A34" s="28" t="s">
        <v>1147</v>
      </c>
      <c r="B34" s="35">
        <v>23955</v>
      </c>
      <c r="C34" s="40">
        <v>22542</v>
      </c>
      <c r="D34" s="36">
        <f t="shared" si="0"/>
        <v>106.3</v>
      </c>
    </row>
    <row r="35" ht="20.1" customHeight="1" spans="1:4">
      <c r="A35" s="46" t="s">
        <v>1160</v>
      </c>
      <c r="B35" s="38">
        <v>13447</v>
      </c>
      <c r="C35" s="38">
        <v>13234</v>
      </c>
      <c r="D35" s="30">
        <f t="shared" si="0"/>
        <v>101.6</v>
      </c>
    </row>
    <row r="36" ht="20.1" customHeight="1" spans="1:4">
      <c r="A36" s="46" t="s">
        <v>1161</v>
      </c>
      <c r="B36" s="38">
        <v>10500</v>
      </c>
      <c r="C36" s="38">
        <v>9300</v>
      </c>
      <c r="D36" s="30">
        <f t="shared" si="0"/>
        <v>112.9</v>
      </c>
    </row>
    <row r="37" ht="20.1" customHeight="1" spans="1:4">
      <c r="A37" s="46" t="s">
        <v>1162</v>
      </c>
      <c r="B37" s="38">
        <v>8</v>
      </c>
      <c r="C37" s="38"/>
      <c r="D37" s="30" t="str">
        <f t="shared" si="0"/>
        <v> </v>
      </c>
    </row>
    <row r="38" ht="20.1" customHeight="1" spans="1:4">
      <c r="A38" s="46" t="s">
        <v>1164</v>
      </c>
      <c r="B38" s="38"/>
      <c r="C38" s="38"/>
      <c r="D38" s="30" t="str">
        <f t="shared" si="0"/>
        <v> </v>
      </c>
    </row>
    <row r="39" ht="20.1" customHeight="1" spans="1:4">
      <c r="A39" s="28" t="s">
        <v>1148</v>
      </c>
      <c r="B39" s="35"/>
      <c r="C39" s="35"/>
      <c r="D39" s="36" t="str">
        <f t="shared" si="0"/>
        <v> </v>
      </c>
    </row>
    <row r="40" ht="20.1" customHeight="1" spans="1:4">
      <c r="A40" s="31" t="s">
        <v>1166</v>
      </c>
      <c r="B40" s="38"/>
      <c r="C40" s="38"/>
      <c r="D40" s="30" t="str">
        <f t="shared" si="0"/>
        <v> </v>
      </c>
    </row>
    <row r="41" ht="20.1" customHeight="1" spans="1:4">
      <c r="A41" s="31" t="s">
        <v>1161</v>
      </c>
      <c r="B41" s="38"/>
      <c r="C41" s="38"/>
      <c r="D41" s="30" t="str">
        <f t="shared" si="0"/>
        <v> </v>
      </c>
    </row>
    <row r="42" ht="20.1" customHeight="1" spans="1:4">
      <c r="A42" s="31" t="s">
        <v>1162</v>
      </c>
      <c r="B42" s="38"/>
      <c r="C42" s="38"/>
      <c r="D42" s="30" t="str">
        <f t="shared" si="0"/>
        <v> </v>
      </c>
    </row>
    <row r="43" ht="20.1" customHeight="1" spans="1:4">
      <c r="A43" s="31" t="s">
        <v>1164</v>
      </c>
      <c r="B43" s="38"/>
      <c r="C43" s="38"/>
      <c r="D43" s="30" t="str">
        <f t="shared" si="0"/>
        <v> </v>
      </c>
    </row>
    <row r="44" s="16" customFormat="1" ht="20.1" customHeight="1" spans="1:4">
      <c r="A44" s="44" t="s">
        <v>876</v>
      </c>
      <c r="B44" s="35">
        <f>B27+B34</f>
        <v>31148</v>
      </c>
      <c r="C44" s="35">
        <f>C27+C34</f>
        <v>29411</v>
      </c>
      <c r="D44" s="36">
        <f t="shared" si="0"/>
        <v>105.9</v>
      </c>
    </row>
  </sheetData>
  <mergeCells count="1">
    <mergeCell ref="A2:D2"/>
  </mergeCells>
  <conditionalFormatting sqref="A22:A26">
    <cfRule type="expression" dxfId="1" priority="1" stopIfTrue="1">
      <formula>"len($A:$A)=3"</formula>
    </cfRule>
  </conditionalFormatting>
  <conditionalFormatting sqref="A5:A8 A30">
    <cfRule type="expression" dxfId="1" priority="3" stopIfTrue="1">
      <formula>"len($A:$A)=3"</formula>
    </cfRule>
  </conditionalFormatting>
  <conditionalFormatting sqref="A33 A10 A12:A15 A27:A29 A40:A43">
    <cfRule type="expression" dxfId="1" priority="2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tabColor rgb="FF92D050"/>
    <pageSetUpPr fitToPage="1"/>
  </sheetPr>
  <dimension ref="A1:D44"/>
  <sheetViews>
    <sheetView workbookViewId="0">
      <selection activeCell="M23" sqref="M23"/>
    </sheetView>
  </sheetViews>
  <sheetFormatPr defaultColWidth="9" defaultRowHeight="14.25" outlineLevelCol="3"/>
  <cols>
    <col min="1" max="1" width="46.375" style="17" customWidth="1"/>
    <col min="2" max="2" width="13.75" style="18" customWidth="1"/>
    <col min="3" max="3" width="13.75" style="17" customWidth="1"/>
    <col min="4" max="4" width="16" style="17" customWidth="1"/>
    <col min="5" max="16384" width="9" style="17"/>
  </cols>
  <sheetData>
    <row r="1" ht="19.35" customHeight="1" spans="1:1">
      <c r="A1" s="19" t="s">
        <v>1171</v>
      </c>
    </row>
    <row r="2" ht="26.45" customHeight="1" spans="1:4">
      <c r="A2" s="20" t="s">
        <v>49</v>
      </c>
      <c r="B2" s="20"/>
      <c r="C2" s="20"/>
      <c r="D2" s="20"/>
    </row>
    <row r="3" ht="23.25" customHeight="1" spans="1:4">
      <c r="A3" s="21"/>
      <c r="B3" s="22"/>
      <c r="C3" s="23"/>
      <c r="D3" s="24" t="s">
        <v>955</v>
      </c>
    </row>
    <row r="4" ht="44.45" customHeight="1" spans="1:4">
      <c r="A4" s="25" t="s">
        <v>60</v>
      </c>
      <c r="B4" s="26" t="s">
        <v>61</v>
      </c>
      <c r="C4" s="27" t="s">
        <v>1150</v>
      </c>
      <c r="D4" s="27" t="s">
        <v>1151</v>
      </c>
    </row>
    <row r="5" ht="20.1" customHeight="1" spans="1:4">
      <c r="A5" s="28" t="s">
        <v>1152</v>
      </c>
      <c r="B5" s="29"/>
      <c r="C5" s="29"/>
      <c r="D5" s="30" t="str">
        <f>IF(C5&lt;&gt;0,ROUND(B5/C5*100,1)," ")</f>
        <v> </v>
      </c>
    </row>
    <row r="6" ht="20.1" customHeight="1" spans="1:4">
      <c r="A6" s="31" t="s">
        <v>1172</v>
      </c>
      <c r="B6" s="29"/>
      <c r="C6" s="29"/>
      <c r="D6" s="30" t="str">
        <f t="shared" ref="D6:D42" si="0">IF(C6&lt;&gt;0,ROUND(B6/C6*100,1)," ")</f>
        <v> </v>
      </c>
    </row>
    <row r="7" ht="20.1" customHeight="1" spans="1:4">
      <c r="A7" s="31" t="s">
        <v>1173</v>
      </c>
      <c r="B7" s="29"/>
      <c r="C7" s="29"/>
      <c r="D7" s="30" t="str">
        <f t="shared" si="0"/>
        <v> </v>
      </c>
    </row>
    <row r="8" ht="20.1" customHeight="1" spans="1:4">
      <c r="A8" s="31" t="s">
        <v>1174</v>
      </c>
      <c r="B8" s="29"/>
      <c r="C8" s="29"/>
      <c r="D8" s="30" t="str">
        <f t="shared" si="0"/>
        <v> </v>
      </c>
    </row>
    <row r="9" ht="20.1" customHeight="1" spans="1:4">
      <c r="A9" s="31" t="s">
        <v>1175</v>
      </c>
      <c r="B9" s="29"/>
      <c r="C9" s="29"/>
      <c r="D9" s="30" t="str">
        <f t="shared" si="0"/>
        <v> </v>
      </c>
    </row>
    <row r="10" ht="20.1" customHeight="1" spans="1:4">
      <c r="A10" s="31" t="s">
        <v>1176</v>
      </c>
      <c r="B10" s="29"/>
      <c r="C10" s="29"/>
      <c r="D10" s="30" t="str">
        <f t="shared" si="0"/>
        <v> </v>
      </c>
    </row>
    <row r="11" ht="20.1" customHeight="1" spans="1:4">
      <c r="A11" s="28" t="s">
        <v>1153</v>
      </c>
      <c r="B11" s="32"/>
      <c r="C11" s="33"/>
      <c r="D11" s="30" t="str">
        <f t="shared" si="0"/>
        <v> </v>
      </c>
    </row>
    <row r="12" ht="20.1" customHeight="1" spans="1:4">
      <c r="A12" s="34" t="s">
        <v>1177</v>
      </c>
      <c r="B12" s="32"/>
      <c r="C12" s="33"/>
      <c r="D12" s="30" t="str">
        <f t="shared" si="0"/>
        <v> </v>
      </c>
    </row>
    <row r="13" ht="20.1" customHeight="1" spans="1:4">
      <c r="A13" s="34" t="s">
        <v>1178</v>
      </c>
      <c r="B13" s="32"/>
      <c r="C13" s="33"/>
      <c r="D13" s="30" t="str">
        <f t="shared" si="0"/>
        <v> </v>
      </c>
    </row>
    <row r="14" ht="20.1" customHeight="1" spans="1:4">
      <c r="A14" s="31" t="s">
        <v>1174</v>
      </c>
      <c r="B14" s="32"/>
      <c r="C14" s="33"/>
      <c r="D14" s="30" t="str">
        <f t="shared" si="0"/>
        <v> </v>
      </c>
    </row>
    <row r="15" ht="20.1" customHeight="1" spans="1:4">
      <c r="A15" s="34" t="s">
        <v>1179</v>
      </c>
      <c r="B15" s="32"/>
      <c r="C15" s="33"/>
      <c r="D15" s="30" t="str">
        <f t="shared" si="0"/>
        <v> </v>
      </c>
    </row>
    <row r="16" ht="20.1" customHeight="1" spans="1:4">
      <c r="A16" s="34" t="s">
        <v>1180</v>
      </c>
      <c r="B16" s="32"/>
      <c r="C16" s="33"/>
      <c r="D16" s="30" t="str">
        <f t="shared" si="0"/>
        <v> </v>
      </c>
    </row>
    <row r="17" ht="20.1" customHeight="1" spans="1:4">
      <c r="A17" s="34" t="s">
        <v>1181</v>
      </c>
      <c r="B17" s="32"/>
      <c r="C17" s="33"/>
      <c r="D17" s="30" t="str">
        <f t="shared" si="0"/>
        <v> </v>
      </c>
    </row>
    <row r="18" ht="20.1" customHeight="1" spans="1:4">
      <c r="A18" s="34" t="s">
        <v>1182</v>
      </c>
      <c r="B18" s="32"/>
      <c r="C18" s="33"/>
      <c r="D18" s="30" t="str">
        <f t="shared" si="0"/>
        <v> </v>
      </c>
    </row>
    <row r="19" ht="20.1" customHeight="1" spans="1:4">
      <c r="A19" s="34" t="s">
        <v>1176</v>
      </c>
      <c r="B19" s="32"/>
      <c r="C19" s="33"/>
      <c r="D19" s="30" t="str">
        <f t="shared" si="0"/>
        <v> </v>
      </c>
    </row>
    <row r="20" ht="20.1" customHeight="1" spans="1:4">
      <c r="A20" s="28" t="s">
        <v>1154</v>
      </c>
      <c r="B20" s="35"/>
      <c r="C20" s="35"/>
      <c r="D20" s="36"/>
    </row>
    <row r="21" ht="20.1" customHeight="1" spans="1:4">
      <c r="A21" s="37" t="s">
        <v>1183</v>
      </c>
      <c r="B21" s="38"/>
      <c r="C21" s="38"/>
      <c r="D21" s="30"/>
    </row>
    <row r="22" ht="20.1" customHeight="1" spans="1:4">
      <c r="A22" s="37" t="s">
        <v>1184</v>
      </c>
      <c r="B22" s="38"/>
      <c r="C22" s="38"/>
      <c r="D22" s="30"/>
    </row>
    <row r="23" ht="20.1" customHeight="1" spans="1:4">
      <c r="A23" s="37" t="s">
        <v>1176</v>
      </c>
      <c r="B23" s="32"/>
      <c r="C23" s="33"/>
      <c r="D23" s="30" t="str">
        <f t="shared" si="0"/>
        <v> </v>
      </c>
    </row>
    <row r="24" ht="20.1" customHeight="1" spans="1:4">
      <c r="A24" s="28" t="s">
        <v>1155</v>
      </c>
      <c r="B24" s="32"/>
      <c r="C24" s="33"/>
      <c r="D24" s="30" t="str">
        <f t="shared" si="0"/>
        <v> </v>
      </c>
    </row>
    <row r="25" ht="20.1" customHeight="1" spans="1:4">
      <c r="A25" s="39" t="s">
        <v>1185</v>
      </c>
      <c r="B25" s="32"/>
      <c r="C25" s="33"/>
      <c r="D25" s="30" t="str">
        <f t="shared" si="0"/>
        <v> </v>
      </c>
    </row>
    <row r="26" ht="20.1" customHeight="1" spans="1:4">
      <c r="A26" s="39" t="s">
        <v>1186</v>
      </c>
      <c r="B26" s="32"/>
      <c r="C26" s="33"/>
      <c r="D26" s="30" t="str">
        <f t="shared" si="0"/>
        <v> </v>
      </c>
    </row>
    <row r="27" ht="20.1" customHeight="1" spans="1:4">
      <c r="A27" s="39" t="s">
        <v>1187</v>
      </c>
      <c r="B27" s="32"/>
      <c r="C27" s="33"/>
      <c r="D27" s="30" t="str">
        <f t="shared" si="0"/>
        <v> </v>
      </c>
    </row>
    <row r="28" ht="20.1" customHeight="1" spans="1:4">
      <c r="A28" s="39" t="s">
        <v>1188</v>
      </c>
      <c r="B28" s="32"/>
      <c r="C28" s="33"/>
      <c r="D28" s="30" t="str">
        <f t="shared" si="0"/>
        <v> </v>
      </c>
    </row>
    <row r="29" ht="20.1" customHeight="1" spans="1:4">
      <c r="A29" s="39" t="s">
        <v>1176</v>
      </c>
      <c r="B29" s="32"/>
      <c r="C29" s="33"/>
      <c r="D29" s="30" t="str">
        <f t="shared" si="0"/>
        <v> </v>
      </c>
    </row>
    <row r="30" ht="20.1" customHeight="1" spans="1:4">
      <c r="A30" s="28" t="s">
        <v>1156</v>
      </c>
      <c r="B30" s="35">
        <v>6309</v>
      </c>
      <c r="C30" s="40">
        <v>5729</v>
      </c>
      <c r="D30" s="36">
        <f t="shared" si="0"/>
        <v>110.1</v>
      </c>
    </row>
    <row r="31" ht="20.1" customHeight="1" spans="1:4">
      <c r="A31" s="41" t="s">
        <v>1189</v>
      </c>
      <c r="B31" s="38">
        <v>5408</v>
      </c>
      <c r="C31" s="38">
        <v>5729</v>
      </c>
      <c r="D31" s="30">
        <f t="shared" si="0"/>
        <v>94.4</v>
      </c>
    </row>
    <row r="32" ht="20.1" customHeight="1" spans="1:4">
      <c r="A32" s="41" t="s">
        <v>1190</v>
      </c>
      <c r="B32" s="38">
        <v>634</v>
      </c>
      <c r="C32" s="38"/>
      <c r="D32" s="30" t="str">
        <f t="shared" si="0"/>
        <v> </v>
      </c>
    </row>
    <row r="33" ht="20.1" customHeight="1" spans="1:4">
      <c r="A33" s="31" t="s">
        <v>1191</v>
      </c>
      <c r="B33" s="38">
        <v>266</v>
      </c>
      <c r="C33" s="38"/>
      <c r="D33" s="30" t="str">
        <f t="shared" si="0"/>
        <v> </v>
      </c>
    </row>
    <row r="34" ht="20.1" customHeight="1" spans="1:4">
      <c r="A34" s="41" t="s">
        <v>1176</v>
      </c>
      <c r="B34" s="38">
        <v>1</v>
      </c>
      <c r="C34" s="38"/>
      <c r="D34" s="30" t="str">
        <f t="shared" si="0"/>
        <v> </v>
      </c>
    </row>
    <row r="35" ht="20.1" customHeight="1" spans="1:4">
      <c r="A35" s="28" t="s">
        <v>1157</v>
      </c>
      <c r="B35" s="35">
        <v>23882</v>
      </c>
      <c r="C35" s="40">
        <v>22290</v>
      </c>
      <c r="D35" s="36">
        <f t="shared" si="0"/>
        <v>107.1</v>
      </c>
    </row>
    <row r="36" ht="20.1" customHeight="1" spans="1:4">
      <c r="A36" s="42" t="s">
        <v>1172</v>
      </c>
      <c r="B36" s="38">
        <v>23874</v>
      </c>
      <c r="C36" s="38">
        <v>22277</v>
      </c>
      <c r="D36" s="30">
        <f t="shared" si="0"/>
        <v>107.2</v>
      </c>
    </row>
    <row r="37" ht="20.1" customHeight="1" spans="1:4">
      <c r="A37" s="42" t="s">
        <v>1176</v>
      </c>
      <c r="B37" s="38">
        <v>8</v>
      </c>
      <c r="C37" s="38">
        <v>13</v>
      </c>
      <c r="D37" s="30">
        <f t="shared" si="0"/>
        <v>61.5</v>
      </c>
    </row>
    <row r="38" ht="20.1" customHeight="1" spans="1:4">
      <c r="A38" s="28" t="s">
        <v>1158</v>
      </c>
      <c r="B38" s="35"/>
      <c r="C38" s="35"/>
      <c r="D38" s="36"/>
    </row>
    <row r="39" ht="20.1" customHeight="1" spans="1:4">
      <c r="A39" s="43" t="s">
        <v>1192</v>
      </c>
      <c r="B39" s="38"/>
      <c r="C39" s="38"/>
      <c r="D39" s="30"/>
    </row>
    <row r="40" ht="20.1" customHeight="1" spans="1:4">
      <c r="A40" s="43" t="s">
        <v>1193</v>
      </c>
      <c r="B40" s="38"/>
      <c r="C40" s="38"/>
      <c r="D40" s="30"/>
    </row>
    <row r="41" ht="20.1" customHeight="1" spans="1:4">
      <c r="A41" s="43" t="s">
        <v>1176</v>
      </c>
      <c r="B41" s="32"/>
      <c r="C41" s="38"/>
      <c r="D41" s="30"/>
    </row>
    <row r="42" s="16" customFormat="1" ht="20.1" customHeight="1" spans="1:4">
      <c r="A42" s="44" t="s">
        <v>876</v>
      </c>
      <c r="B42" s="35">
        <v>30191</v>
      </c>
      <c r="C42" s="35">
        <v>28019</v>
      </c>
      <c r="D42" s="36">
        <f t="shared" si="0"/>
        <v>107.8</v>
      </c>
    </row>
    <row r="44" spans="1:4">
      <c r="A44" s="45" t="s">
        <v>1093</v>
      </c>
      <c r="B44" s="45"/>
      <c r="C44" s="45"/>
      <c r="D44" s="45"/>
    </row>
  </sheetData>
  <mergeCells count="2">
    <mergeCell ref="A2:D2"/>
    <mergeCell ref="A44:D44"/>
  </mergeCells>
  <conditionalFormatting sqref="A14">
    <cfRule type="expression" dxfId="1" priority="2" stopIfTrue="1">
      <formula>"len($A:$A)=3"</formula>
    </cfRule>
  </conditionalFormatting>
  <conditionalFormatting sqref="D42">
    <cfRule type="cellIs" dxfId="0" priority="1" stopIfTrue="1" operator="lessThan">
      <formula>0</formula>
    </cfRule>
  </conditionalFormatting>
  <conditionalFormatting sqref="A5:A10 A30:A34">
    <cfRule type="expression" dxfId="1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tabColor rgb="FF92D050"/>
    <pageSetUpPr fitToPage="1"/>
  </sheetPr>
  <dimension ref="A1:G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18" sqref="E18"/>
    </sheetView>
  </sheetViews>
  <sheetFormatPr defaultColWidth="10" defaultRowHeight="14.25" outlineLevelRow="7" outlineLevelCol="6"/>
  <cols>
    <col min="1" max="1" width="23.875" style="13" customWidth="1"/>
    <col min="2" max="7" width="11.125" style="1" customWidth="1"/>
    <col min="8" max="8" width="9.75" style="1" customWidth="1"/>
    <col min="9" max="256" width="10" style="1"/>
    <col min="257" max="257" width="22.75" style="1" customWidth="1"/>
    <col min="258" max="263" width="13.75" style="1" customWidth="1"/>
    <col min="264" max="264" width="9.75" style="1" customWidth="1"/>
    <col min="265" max="512" width="10" style="1"/>
    <col min="513" max="513" width="22.75" style="1" customWidth="1"/>
    <col min="514" max="519" width="13.75" style="1" customWidth="1"/>
    <col min="520" max="520" width="9.75" style="1" customWidth="1"/>
    <col min="521" max="768" width="10" style="1"/>
    <col min="769" max="769" width="22.75" style="1" customWidth="1"/>
    <col min="770" max="775" width="13.75" style="1" customWidth="1"/>
    <col min="776" max="776" width="9.75" style="1" customWidth="1"/>
    <col min="777" max="1024" width="10" style="1"/>
    <col min="1025" max="1025" width="22.75" style="1" customWidth="1"/>
    <col min="1026" max="1031" width="13.75" style="1" customWidth="1"/>
    <col min="1032" max="1032" width="9.75" style="1" customWidth="1"/>
    <col min="1033" max="1280" width="10" style="1"/>
    <col min="1281" max="1281" width="22.75" style="1" customWidth="1"/>
    <col min="1282" max="1287" width="13.75" style="1" customWidth="1"/>
    <col min="1288" max="1288" width="9.75" style="1" customWidth="1"/>
    <col min="1289" max="1536" width="10" style="1"/>
    <col min="1537" max="1537" width="22.75" style="1" customWidth="1"/>
    <col min="1538" max="1543" width="13.75" style="1" customWidth="1"/>
    <col min="1544" max="1544" width="9.75" style="1" customWidth="1"/>
    <col min="1545" max="1792" width="10" style="1"/>
    <col min="1793" max="1793" width="22.75" style="1" customWidth="1"/>
    <col min="1794" max="1799" width="13.75" style="1" customWidth="1"/>
    <col min="1800" max="1800" width="9.75" style="1" customWidth="1"/>
    <col min="1801" max="2048" width="10" style="1"/>
    <col min="2049" max="2049" width="22.75" style="1" customWidth="1"/>
    <col min="2050" max="2055" width="13.75" style="1" customWidth="1"/>
    <col min="2056" max="2056" width="9.75" style="1" customWidth="1"/>
    <col min="2057" max="2304" width="10" style="1"/>
    <col min="2305" max="2305" width="22.75" style="1" customWidth="1"/>
    <col min="2306" max="2311" width="13.75" style="1" customWidth="1"/>
    <col min="2312" max="2312" width="9.75" style="1" customWidth="1"/>
    <col min="2313" max="2560" width="10" style="1"/>
    <col min="2561" max="2561" width="22.75" style="1" customWidth="1"/>
    <col min="2562" max="2567" width="13.75" style="1" customWidth="1"/>
    <col min="2568" max="2568" width="9.75" style="1" customWidth="1"/>
    <col min="2569" max="2816" width="10" style="1"/>
    <col min="2817" max="2817" width="22.75" style="1" customWidth="1"/>
    <col min="2818" max="2823" width="13.75" style="1" customWidth="1"/>
    <col min="2824" max="2824" width="9.75" style="1" customWidth="1"/>
    <col min="2825" max="3072" width="10" style="1"/>
    <col min="3073" max="3073" width="22.75" style="1" customWidth="1"/>
    <col min="3074" max="3079" width="13.75" style="1" customWidth="1"/>
    <col min="3080" max="3080" width="9.75" style="1" customWidth="1"/>
    <col min="3081" max="3328" width="10" style="1"/>
    <col min="3329" max="3329" width="22.75" style="1" customWidth="1"/>
    <col min="3330" max="3335" width="13.75" style="1" customWidth="1"/>
    <col min="3336" max="3336" width="9.75" style="1" customWidth="1"/>
    <col min="3337" max="3584" width="10" style="1"/>
    <col min="3585" max="3585" width="22.75" style="1" customWidth="1"/>
    <col min="3586" max="3591" width="13.75" style="1" customWidth="1"/>
    <col min="3592" max="3592" width="9.75" style="1" customWidth="1"/>
    <col min="3593" max="3840" width="10" style="1"/>
    <col min="3841" max="3841" width="22.75" style="1" customWidth="1"/>
    <col min="3842" max="3847" width="13.75" style="1" customWidth="1"/>
    <col min="3848" max="3848" width="9.75" style="1" customWidth="1"/>
    <col min="3849" max="4096" width="10" style="1"/>
    <col min="4097" max="4097" width="22.75" style="1" customWidth="1"/>
    <col min="4098" max="4103" width="13.75" style="1" customWidth="1"/>
    <col min="4104" max="4104" width="9.75" style="1" customWidth="1"/>
    <col min="4105" max="4352" width="10" style="1"/>
    <col min="4353" max="4353" width="22.75" style="1" customWidth="1"/>
    <col min="4354" max="4359" width="13.75" style="1" customWidth="1"/>
    <col min="4360" max="4360" width="9.75" style="1" customWidth="1"/>
    <col min="4361" max="4608" width="10" style="1"/>
    <col min="4609" max="4609" width="22.75" style="1" customWidth="1"/>
    <col min="4610" max="4615" width="13.75" style="1" customWidth="1"/>
    <col min="4616" max="4616" width="9.75" style="1" customWidth="1"/>
    <col min="4617" max="4864" width="10" style="1"/>
    <col min="4865" max="4865" width="22.75" style="1" customWidth="1"/>
    <col min="4866" max="4871" width="13.75" style="1" customWidth="1"/>
    <col min="4872" max="4872" width="9.75" style="1" customWidth="1"/>
    <col min="4873" max="5120" width="10" style="1"/>
    <col min="5121" max="5121" width="22.75" style="1" customWidth="1"/>
    <col min="5122" max="5127" width="13.75" style="1" customWidth="1"/>
    <col min="5128" max="5128" width="9.75" style="1" customWidth="1"/>
    <col min="5129" max="5376" width="10" style="1"/>
    <col min="5377" max="5377" width="22.75" style="1" customWidth="1"/>
    <col min="5378" max="5383" width="13.75" style="1" customWidth="1"/>
    <col min="5384" max="5384" width="9.75" style="1" customWidth="1"/>
    <col min="5385" max="5632" width="10" style="1"/>
    <col min="5633" max="5633" width="22.75" style="1" customWidth="1"/>
    <col min="5634" max="5639" width="13.75" style="1" customWidth="1"/>
    <col min="5640" max="5640" width="9.75" style="1" customWidth="1"/>
    <col min="5641" max="5888" width="10" style="1"/>
    <col min="5889" max="5889" width="22.75" style="1" customWidth="1"/>
    <col min="5890" max="5895" width="13.75" style="1" customWidth="1"/>
    <col min="5896" max="5896" width="9.75" style="1" customWidth="1"/>
    <col min="5897" max="6144" width="10" style="1"/>
    <col min="6145" max="6145" width="22.75" style="1" customWidth="1"/>
    <col min="6146" max="6151" width="13.75" style="1" customWidth="1"/>
    <col min="6152" max="6152" width="9.75" style="1" customWidth="1"/>
    <col min="6153" max="6400" width="10" style="1"/>
    <col min="6401" max="6401" width="22.75" style="1" customWidth="1"/>
    <col min="6402" max="6407" width="13.75" style="1" customWidth="1"/>
    <col min="6408" max="6408" width="9.75" style="1" customWidth="1"/>
    <col min="6409" max="6656" width="10" style="1"/>
    <col min="6657" max="6657" width="22.75" style="1" customWidth="1"/>
    <col min="6658" max="6663" width="13.75" style="1" customWidth="1"/>
    <col min="6664" max="6664" width="9.75" style="1" customWidth="1"/>
    <col min="6665" max="6912" width="10" style="1"/>
    <col min="6913" max="6913" width="22.75" style="1" customWidth="1"/>
    <col min="6914" max="6919" width="13.75" style="1" customWidth="1"/>
    <col min="6920" max="6920" width="9.75" style="1" customWidth="1"/>
    <col min="6921" max="7168" width="10" style="1"/>
    <col min="7169" max="7169" width="22.75" style="1" customWidth="1"/>
    <col min="7170" max="7175" width="13.75" style="1" customWidth="1"/>
    <col min="7176" max="7176" width="9.75" style="1" customWidth="1"/>
    <col min="7177" max="7424" width="10" style="1"/>
    <col min="7425" max="7425" width="22.75" style="1" customWidth="1"/>
    <col min="7426" max="7431" width="13.75" style="1" customWidth="1"/>
    <col min="7432" max="7432" width="9.75" style="1" customWidth="1"/>
    <col min="7433" max="7680" width="10" style="1"/>
    <col min="7681" max="7681" width="22.75" style="1" customWidth="1"/>
    <col min="7682" max="7687" width="13.75" style="1" customWidth="1"/>
    <col min="7688" max="7688" width="9.75" style="1" customWidth="1"/>
    <col min="7689" max="7936" width="10" style="1"/>
    <col min="7937" max="7937" width="22.75" style="1" customWidth="1"/>
    <col min="7938" max="7943" width="13.75" style="1" customWidth="1"/>
    <col min="7944" max="7944" width="9.75" style="1" customWidth="1"/>
    <col min="7945" max="8192" width="10" style="1"/>
    <col min="8193" max="8193" width="22.75" style="1" customWidth="1"/>
    <col min="8194" max="8199" width="13.75" style="1" customWidth="1"/>
    <col min="8200" max="8200" width="9.75" style="1" customWidth="1"/>
    <col min="8201" max="8448" width="10" style="1"/>
    <col min="8449" max="8449" width="22.75" style="1" customWidth="1"/>
    <col min="8450" max="8455" width="13.75" style="1" customWidth="1"/>
    <col min="8456" max="8456" width="9.75" style="1" customWidth="1"/>
    <col min="8457" max="8704" width="10" style="1"/>
    <col min="8705" max="8705" width="22.75" style="1" customWidth="1"/>
    <col min="8706" max="8711" width="13.75" style="1" customWidth="1"/>
    <col min="8712" max="8712" width="9.75" style="1" customWidth="1"/>
    <col min="8713" max="8960" width="10" style="1"/>
    <col min="8961" max="8961" width="22.75" style="1" customWidth="1"/>
    <col min="8962" max="8967" width="13.75" style="1" customWidth="1"/>
    <col min="8968" max="8968" width="9.75" style="1" customWidth="1"/>
    <col min="8969" max="9216" width="10" style="1"/>
    <col min="9217" max="9217" width="22.75" style="1" customWidth="1"/>
    <col min="9218" max="9223" width="13.75" style="1" customWidth="1"/>
    <col min="9224" max="9224" width="9.75" style="1" customWidth="1"/>
    <col min="9225" max="9472" width="10" style="1"/>
    <col min="9473" max="9473" width="22.75" style="1" customWidth="1"/>
    <col min="9474" max="9479" width="13.75" style="1" customWidth="1"/>
    <col min="9480" max="9480" width="9.75" style="1" customWidth="1"/>
    <col min="9481" max="9728" width="10" style="1"/>
    <col min="9729" max="9729" width="22.75" style="1" customWidth="1"/>
    <col min="9730" max="9735" width="13.75" style="1" customWidth="1"/>
    <col min="9736" max="9736" width="9.75" style="1" customWidth="1"/>
    <col min="9737" max="9984" width="10" style="1"/>
    <col min="9985" max="9985" width="22.75" style="1" customWidth="1"/>
    <col min="9986" max="9991" width="13.75" style="1" customWidth="1"/>
    <col min="9992" max="9992" width="9.75" style="1" customWidth="1"/>
    <col min="9993" max="10240" width="10" style="1"/>
    <col min="10241" max="10241" width="22.75" style="1" customWidth="1"/>
    <col min="10242" max="10247" width="13.75" style="1" customWidth="1"/>
    <col min="10248" max="10248" width="9.75" style="1" customWidth="1"/>
    <col min="10249" max="10496" width="10" style="1"/>
    <col min="10497" max="10497" width="22.75" style="1" customWidth="1"/>
    <col min="10498" max="10503" width="13.75" style="1" customWidth="1"/>
    <col min="10504" max="10504" width="9.75" style="1" customWidth="1"/>
    <col min="10505" max="10752" width="10" style="1"/>
    <col min="10753" max="10753" width="22.75" style="1" customWidth="1"/>
    <col min="10754" max="10759" width="13.75" style="1" customWidth="1"/>
    <col min="10760" max="10760" width="9.75" style="1" customWidth="1"/>
    <col min="10761" max="11008" width="10" style="1"/>
    <col min="11009" max="11009" width="22.75" style="1" customWidth="1"/>
    <col min="11010" max="11015" width="13.75" style="1" customWidth="1"/>
    <col min="11016" max="11016" width="9.75" style="1" customWidth="1"/>
    <col min="11017" max="11264" width="10" style="1"/>
    <col min="11265" max="11265" width="22.75" style="1" customWidth="1"/>
    <col min="11266" max="11271" width="13.75" style="1" customWidth="1"/>
    <col min="11272" max="11272" width="9.75" style="1" customWidth="1"/>
    <col min="11273" max="11520" width="10" style="1"/>
    <col min="11521" max="11521" width="22.75" style="1" customWidth="1"/>
    <col min="11522" max="11527" width="13.75" style="1" customWidth="1"/>
    <col min="11528" max="11528" width="9.75" style="1" customWidth="1"/>
    <col min="11529" max="11776" width="10" style="1"/>
    <col min="11777" max="11777" width="22.75" style="1" customWidth="1"/>
    <col min="11778" max="11783" width="13.75" style="1" customWidth="1"/>
    <col min="11784" max="11784" width="9.75" style="1" customWidth="1"/>
    <col min="11785" max="12032" width="10" style="1"/>
    <col min="12033" max="12033" width="22.75" style="1" customWidth="1"/>
    <col min="12034" max="12039" width="13.75" style="1" customWidth="1"/>
    <col min="12040" max="12040" width="9.75" style="1" customWidth="1"/>
    <col min="12041" max="12288" width="10" style="1"/>
    <col min="12289" max="12289" width="22.75" style="1" customWidth="1"/>
    <col min="12290" max="12295" width="13.75" style="1" customWidth="1"/>
    <col min="12296" max="12296" width="9.75" style="1" customWidth="1"/>
    <col min="12297" max="12544" width="10" style="1"/>
    <col min="12545" max="12545" width="22.75" style="1" customWidth="1"/>
    <col min="12546" max="12551" width="13.75" style="1" customWidth="1"/>
    <col min="12552" max="12552" width="9.75" style="1" customWidth="1"/>
    <col min="12553" max="12800" width="10" style="1"/>
    <col min="12801" max="12801" width="22.75" style="1" customWidth="1"/>
    <col min="12802" max="12807" width="13.75" style="1" customWidth="1"/>
    <col min="12808" max="12808" width="9.75" style="1" customWidth="1"/>
    <col min="12809" max="13056" width="10" style="1"/>
    <col min="13057" max="13057" width="22.75" style="1" customWidth="1"/>
    <col min="13058" max="13063" width="13.75" style="1" customWidth="1"/>
    <col min="13064" max="13064" width="9.75" style="1" customWidth="1"/>
    <col min="13065" max="13312" width="10" style="1"/>
    <col min="13313" max="13313" width="22.75" style="1" customWidth="1"/>
    <col min="13314" max="13319" width="13.75" style="1" customWidth="1"/>
    <col min="13320" max="13320" width="9.75" style="1" customWidth="1"/>
    <col min="13321" max="13568" width="10" style="1"/>
    <col min="13569" max="13569" width="22.75" style="1" customWidth="1"/>
    <col min="13570" max="13575" width="13.75" style="1" customWidth="1"/>
    <col min="13576" max="13576" width="9.75" style="1" customWidth="1"/>
    <col min="13577" max="13824" width="10" style="1"/>
    <col min="13825" max="13825" width="22.75" style="1" customWidth="1"/>
    <col min="13826" max="13831" width="13.75" style="1" customWidth="1"/>
    <col min="13832" max="13832" width="9.75" style="1" customWidth="1"/>
    <col min="13833" max="14080" width="10" style="1"/>
    <col min="14081" max="14081" width="22.75" style="1" customWidth="1"/>
    <col min="14082" max="14087" width="13.75" style="1" customWidth="1"/>
    <col min="14088" max="14088" width="9.75" style="1" customWidth="1"/>
    <col min="14089" max="14336" width="10" style="1"/>
    <col min="14337" max="14337" width="22.75" style="1" customWidth="1"/>
    <col min="14338" max="14343" width="13.75" style="1" customWidth="1"/>
    <col min="14344" max="14344" width="9.75" style="1" customWidth="1"/>
    <col min="14345" max="14592" width="10" style="1"/>
    <col min="14593" max="14593" width="22.75" style="1" customWidth="1"/>
    <col min="14594" max="14599" width="13.75" style="1" customWidth="1"/>
    <col min="14600" max="14600" width="9.75" style="1" customWidth="1"/>
    <col min="14601" max="14848" width="10" style="1"/>
    <col min="14849" max="14849" width="22.75" style="1" customWidth="1"/>
    <col min="14850" max="14855" width="13.75" style="1" customWidth="1"/>
    <col min="14856" max="14856" width="9.75" style="1" customWidth="1"/>
    <col min="14857" max="15104" width="10" style="1"/>
    <col min="15105" max="15105" width="22.75" style="1" customWidth="1"/>
    <col min="15106" max="15111" width="13.75" style="1" customWidth="1"/>
    <col min="15112" max="15112" width="9.75" style="1" customWidth="1"/>
    <col min="15113" max="15360" width="10" style="1"/>
    <col min="15361" max="15361" width="22.75" style="1" customWidth="1"/>
    <col min="15362" max="15367" width="13.75" style="1" customWidth="1"/>
    <col min="15368" max="15368" width="9.75" style="1" customWidth="1"/>
    <col min="15369" max="15616" width="10" style="1"/>
    <col min="15617" max="15617" width="22.75" style="1" customWidth="1"/>
    <col min="15618" max="15623" width="13.75" style="1" customWidth="1"/>
    <col min="15624" max="15624" width="9.75" style="1" customWidth="1"/>
    <col min="15625" max="15872" width="10" style="1"/>
    <col min="15873" max="15873" width="22.75" style="1" customWidth="1"/>
    <col min="15874" max="15879" width="13.75" style="1" customWidth="1"/>
    <col min="15880" max="15880" width="9.75" style="1" customWidth="1"/>
    <col min="15881" max="16128" width="10" style="1"/>
    <col min="16129" max="16129" width="22.75" style="1" customWidth="1"/>
    <col min="16130" max="16135" width="13.75" style="1" customWidth="1"/>
    <col min="16136" max="16136" width="9.75" style="1" customWidth="1"/>
    <col min="16137" max="16384" width="10" style="1"/>
  </cols>
  <sheetData>
    <row r="1" ht="19.5" customHeight="1" spans="1:1">
      <c r="A1" s="2" t="s">
        <v>1194</v>
      </c>
    </row>
    <row r="2" ht="22.5" spans="1:7">
      <c r="A2" s="3" t="s">
        <v>51</v>
      </c>
      <c r="B2" s="3"/>
      <c r="C2" s="3"/>
      <c r="D2" s="3"/>
      <c r="E2" s="3"/>
      <c r="F2" s="3"/>
      <c r="G2" s="3"/>
    </row>
    <row r="3" ht="23.25" customHeight="1" spans="1:7">
      <c r="A3" s="10"/>
      <c r="B3" s="10"/>
      <c r="G3" s="4" t="s">
        <v>59</v>
      </c>
    </row>
    <row r="4" ht="32.25" customHeight="1" spans="1:7">
      <c r="A4" s="5" t="s">
        <v>1021</v>
      </c>
      <c r="B4" s="5" t="s">
        <v>1195</v>
      </c>
      <c r="C4" s="5"/>
      <c r="D4" s="5"/>
      <c r="E4" s="5" t="s">
        <v>1196</v>
      </c>
      <c r="F4" s="5"/>
      <c r="G4" s="5"/>
    </row>
    <row r="5" ht="32.25" customHeight="1" spans="1:7">
      <c r="A5" s="5"/>
      <c r="B5" s="5" t="s">
        <v>1022</v>
      </c>
      <c r="C5" s="5" t="s">
        <v>1197</v>
      </c>
      <c r="D5" s="5" t="s">
        <v>1198</v>
      </c>
      <c r="E5" s="5" t="s">
        <v>1022</v>
      </c>
      <c r="F5" s="5" t="s">
        <v>1197</v>
      </c>
      <c r="G5" s="5" t="s">
        <v>1198</v>
      </c>
    </row>
    <row r="6" ht="35.25" customHeight="1" spans="1:7">
      <c r="A6" s="14" t="s">
        <v>1199</v>
      </c>
      <c r="B6" s="12"/>
      <c r="C6" s="12"/>
      <c r="D6" s="12"/>
      <c r="E6" s="12"/>
      <c r="F6" s="12"/>
      <c r="G6" s="12"/>
    </row>
    <row r="7" ht="35.25" customHeight="1" spans="1:7">
      <c r="A7" s="14" t="s">
        <v>1200</v>
      </c>
      <c r="B7" s="12">
        <f>SUM(C7:D7)</f>
        <v>934226</v>
      </c>
      <c r="C7" s="12">
        <v>243896</v>
      </c>
      <c r="D7" s="12">
        <v>690330</v>
      </c>
      <c r="E7" s="12">
        <v>912471.48</v>
      </c>
      <c r="F7" s="12">
        <v>231498.48</v>
      </c>
      <c r="G7" s="12">
        <v>680973</v>
      </c>
    </row>
    <row r="8" spans="1:7">
      <c r="A8" s="15"/>
      <c r="B8" s="15"/>
      <c r="C8" s="15"/>
      <c r="D8" s="15"/>
      <c r="E8" s="15"/>
      <c r="F8" s="15"/>
      <c r="G8" s="15"/>
    </row>
  </sheetData>
  <mergeCells count="5">
    <mergeCell ref="A2:G2"/>
    <mergeCell ref="B4:D4"/>
    <mergeCell ref="E4:G4"/>
    <mergeCell ref="A8:G8"/>
    <mergeCell ref="A4:A5"/>
  </mergeCells>
  <pageMargins left="0.7" right="0.7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tabColor rgb="FF92D050"/>
    <pageSetUpPr fitToPage="1"/>
  </sheetPr>
  <dimension ref="A1:C10"/>
  <sheetViews>
    <sheetView workbookViewId="0">
      <selection activeCell="K26" sqref="K26"/>
    </sheetView>
  </sheetViews>
  <sheetFormatPr defaultColWidth="10" defaultRowHeight="14.2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19.5" style="1" customWidth="1"/>
    <col min="259" max="259" width="16" style="1" customWidth="1"/>
    <col min="260" max="512" width="10" style="1"/>
    <col min="513" max="513" width="51.125" style="1" customWidth="1"/>
    <col min="514" max="514" width="19.5" style="1" customWidth="1"/>
    <col min="515" max="515" width="16" style="1" customWidth="1"/>
    <col min="516" max="768" width="10" style="1"/>
    <col min="769" max="769" width="51.125" style="1" customWidth="1"/>
    <col min="770" max="770" width="19.5" style="1" customWidth="1"/>
    <col min="771" max="771" width="16" style="1" customWidth="1"/>
    <col min="772" max="1024" width="10" style="1"/>
    <col min="1025" max="1025" width="51.125" style="1" customWidth="1"/>
    <col min="1026" max="1026" width="19.5" style="1" customWidth="1"/>
    <col min="1027" max="1027" width="16" style="1" customWidth="1"/>
    <col min="1028" max="1280" width="10" style="1"/>
    <col min="1281" max="1281" width="51.125" style="1" customWidth="1"/>
    <col min="1282" max="1282" width="19.5" style="1" customWidth="1"/>
    <col min="1283" max="1283" width="16" style="1" customWidth="1"/>
    <col min="1284" max="1536" width="10" style="1"/>
    <col min="1537" max="1537" width="51.125" style="1" customWidth="1"/>
    <col min="1538" max="1538" width="19.5" style="1" customWidth="1"/>
    <col min="1539" max="1539" width="16" style="1" customWidth="1"/>
    <col min="1540" max="1792" width="10" style="1"/>
    <col min="1793" max="1793" width="51.125" style="1" customWidth="1"/>
    <col min="1794" max="1794" width="19.5" style="1" customWidth="1"/>
    <col min="1795" max="1795" width="16" style="1" customWidth="1"/>
    <col min="1796" max="2048" width="10" style="1"/>
    <col min="2049" max="2049" width="51.125" style="1" customWidth="1"/>
    <col min="2050" max="2050" width="19.5" style="1" customWidth="1"/>
    <col min="2051" max="2051" width="16" style="1" customWidth="1"/>
    <col min="2052" max="2304" width="10" style="1"/>
    <col min="2305" max="2305" width="51.125" style="1" customWidth="1"/>
    <col min="2306" max="2306" width="19.5" style="1" customWidth="1"/>
    <col min="2307" max="2307" width="16" style="1" customWidth="1"/>
    <col min="2308" max="2560" width="10" style="1"/>
    <col min="2561" max="2561" width="51.125" style="1" customWidth="1"/>
    <col min="2562" max="2562" width="19.5" style="1" customWidth="1"/>
    <col min="2563" max="2563" width="16" style="1" customWidth="1"/>
    <col min="2564" max="2816" width="10" style="1"/>
    <col min="2817" max="2817" width="51.125" style="1" customWidth="1"/>
    <col min="2818" max="2818" width="19.5" style="1" customWidth="1"/>
    <col min="2819" max="2819" width="16" style="1" customWidth="1"/>
    <col min="2820" max="3072" width="10" style="1"/>
    <col min="3073" max="3073" width="51.125" style="1" customWidth="1"/>
    <col min="3074" max="3074" width="19.5" style="1" customWidth="1"/>
    <col min="3075" max="3075" width="16" style="1" customWidth="1"/>
    <col min="3076" max="3328" width="10" style="1"/>
    <col min="3329" max="3329" width="51.125" style="1" customWidth="1"/>
    <col min="3330" max="3330" width="19.5" style="1" customWidth="1"/>
    <col min="3331" max="3331" width="16" style="1" customWidth="1"/>
    <col min="3332" max="3584" width="10" style="1"/>
    <col min="3585" max="3585" width="51.125" style="1" customWidth="1"/>
    <col min="3586" max="3586" width="19.5" style="1" customWidth="1"/>
    <col min="3587" max="3587" width="16" style="1" customWidth="1"/>
    <col min="3588" max="3840" width="10" style="1"/>
    <col min="3841" max="3841" width="51.125" style="1" customWidth="1"/>
    <col min="3842" max="3842" width="19.5" style="1" customWidth="1"/>
    <col min="3843" max="3843" width="16" style="1" customWidth="1"/>
    <col min="3844" max="4096" width="10" style="1"/>
    <col min="4097" max="4097" width="51.125" style="1" customWidth="1"/>
    <col min="4098" max="4098" width="19.5" style="1" customWidth="1"/>
    <col min="4099" max="4099" width="16" style="1" customWidth="1"/>
    <col min="4100" max="4352" width="10" style="1"/>
    <col min="4353" max="4353" width="51.125" style="1" customWidth="1"/>
    <col min="4354" max="4354" width="19.5" style="1" customWidth="1"/>
    <col min="4355" max="4355" width="16" style="1" customWidth="1"/>
    <col min="4356" max="4608" width="10" style="1"/>
    <col min="4609" max="4609" width="51.125" style="1" customWidth="1"/>
    <col min="4610" max="4610" width="19.5" style="1" customWidth="1"/>
    <col min="4611" max="4611" width="16" style="1" customWidth="1"/>
    <col min="4612" max="4864" width="10" style="1"/>
    <col min="4865" max="4865" width="51.125" style="1" customWidth="1"/>
    <col min="4866" max="4866" width="19.5" style="1" customWidth="1"/>
    <col min="4867" max="4867" width="16" style="1" customWidth="1"/>
    <col min="4868" max="5120" width="10" style="1"/>
    <col min="5121" max="5121" width="51.125" style="1" customWidth="1"/>
    <col min="5122" max="5122" width="19.5" style="1" customWidth="1"/>
    <col min="5123" max="5123" width="16" style="1" customWidth="1"/>
    <col min="5124" max="5376" width="10" style="1"/>
    <col min="5377" max="5377" width="51.125" style="1" customWidth="1"/>
    <col min="5378" max="5378" width="19.5" style="1" customWidth="1"/>
    <col min="5379" max="5379" width="16" style="1" customWidth="1"/>
    <col min="5380" max="5632" width="10" style="1"/>
    <col min="5633" max="5633" width="51.125" style="1" customWidth="1"/>
    <col min="5634" max="5634" width="19.5" style="1" customWidth="1"/>
    <col min="5635" max="5635" width="16" style="1" customWidth="1"/>
    <col min="5636" max="5888" width="10" style="1"/>
    <col min="5889" max="5889" width="51.125" style="1" customWidth="1"/>
    <col min="5890" max="5890" width="19.5" style="1" customWidth="1"/>
    <col min="5891" max="5891" width="16" style="1" customWidth="1"/>
    <col min="5892" max="6144" width="10" style="1"/>
    <col min="6145" max="6145" width="51.125" style="1" customWidth="1"/>
    <col min="6146" max="6146" width="19.5" style="1" customWidth="1"/>
    <col min="6147" max="6147" width="16" style="1" customWidth="1"/>
    <col min="6148" max="6400" width="10" style="1"/>
    <col min="6401" max="6401" width="51.125" style="1" customWidth="1"/>
    <col min="6402" max="6402" width="19.5" style="1" customWidth="1"/>
    <col min="6403" max="6403" width="16" style="1" customWidth="1"/>
    <col min="6404" max="6656" width="10" style="1"/>
    <col min="6657" max="6657" width="51.125" style="1" customWidth="1"/>
    <col min="6658" max="6658" width="19.5" style="1" customWidth="1"/>
    <col min="6659" max="6659" width="16" style="1" customWidth="1"/>
    <col min="6660" max="6912" width="10" style="1"/>
    <col min="6913" max="6913" width="51.125" style="1" customWidth="1"/>
    <col min="6914" max="6914" width="19.5" style="1" customWidth="1"/>
    <col min="6915" max="6915" width="16" style="1" customWidth="1"/>
    <col min="6916" max="7168" width="10" style="1"/>
    <col min="7169" max="7169" width="51.125" style="1" customWidth="1"/>
    <col min="7170" max="7170" width="19.5" style="1" customWidth="1"/>
    <col min="7171" max="7171" width="16" style="1" customWidth="1"/>
    <col min="7172" max="7424" width="10" style="1"/>
    <col min="7425" max="7425" width="51.125" style="1" customWidth="1"/>
    <col min="7426" max="7426" width="19.5" style="1" customWidth="1"/>
    <col min="7427" max="7427" width="16" style="1" customWidth="1"/>
    <col min="7428" max="7680" width="10" style="1"/>
    <col min="7681" max="7681" width="51.125" style="1" customWidth="1"/>
    <col min="7682" max="7682" width="19.5" style="1" customWidth="1"/>
    <col min="7683" max="7683" width="16" style="1" customWidth="1"/>
    <col min="7684" max="7936" width="10" style="1"/>
    <col min="7937" max="7937" width="51.125" style="1" customWidth="1"/>
    <col min="7938" max="7938" width="19.5" style="1" customWidth="1"/>
    <col min="7939" max="7939" width="16" style="1" customWidth="1"/>
    <col min="7940" max="8192" width="10" style="1"/>
    <col min="8193" max="8193" width="51.125" style="1" customWidth="1"/>
    <col min="8194" max="8194" width="19.5" style="1" customWidth="1"/>
    <col min="8195" max="8195" width="16" style="1" customWidth="1"/>
    <col min="8196" max="8448" width="10" style="1"/>
    <col min="8449" max="8449" width="51.125" style="1" customWidth="1"/>
    <col min="8450" max="8450" width="19.5" style="1" customWidth="1"/>
    <col min="8451" max="8451" width="16" style="1" customWidth="1"/>
    <col min="8452" max="8704" width="10" style="1"/>
    <col min="8705" max="8705" width="51.125" style="1" customWidth="1"/>
    <col min="8706" max="8706" width="19.5" style="1" customWidth="1"/>
    <col min="8707" max="8707" width="16" style="1" customWidth="1"/>
    <col min="8708" max="8960" width="10" style="1"/>
    <col min="8961" max="8961" width="51.125" style="1" customWidth="1"/>
    <col min="8962" max="8962" width="19.5" style="1" customWidth="1"/>
    <col min="8963" max="8963" width="16" style="1" customWidth="1"/>
    <col min="8964" max="9216" width="10" style="1"/>
    <col min="9217" max="9217" width="51.125" style="1" customWidth="1"/>
    <col min="9218" max="9218" width="19.5" style="1" customWidth="1"/>
    <col min="9219" max="9219" width="16" style="1" customWidth="1"/>
    <col min="9220" max="9472" width="10" style="1"/>
    <col min="9473" max="9473" width="51.125" style="1" customWidth="1"/>
    <col min="9474" max="9474" width="19.5" style="1" customWidth="1"/>
    <col min="9475" max="9475" width="16" style="1" customWidth="1"/>
    <col min="9476" max="9728" width="10" style="1"/>
    <col min="9729" max="9729" width="51.125" style="1" customWidth="1"/>
    <col min="9730" max="9730" width="19.5" style="1" customWidth="1"/>
    <col min="9731" max="9731" width="16" style="1" customWidth="1"/>
    <col min="9732" max="9984" width="10" style="1"/>
    <col min="9985" max="9985" width="51.125" style="1" customWidth="1"/>
    <col min="9986" max="9986" width="19.5" style="1" customWidth="1"/>
    <col min="9987" max="9987" width="16" style="1" customWidth="1"/>
    <col min="9988" max="10240" width="10" style="1"/>
    <col min="10241" max="10241" width="51.125" style="1" customWidth="1"/>
    <col min="10242" max="10242" width="19.5" style="1" customWidth="1"/>
    <col min="10243" max="10243" width="16" style="1" customWidth="1"/>
    <col min="10244" max="10496" width="10" style="1"/>
    <col min="10497" max="10497" width="51.125" style="1" customWidth="1"/>
    <col min="10498" max="10498" width="19.5" style="1" customWidth="1"/>
    <col min="10499" max="10499" width="16" style="1" customWidth="1"/>
    <col min="10500" max="10752" width="10" style="1"/>
    <col min="10753" max="10753" width="51.125" style="1" customWidth="1"/>
    <col min="10754" max="10754" width="19.5" style="1" customWidth="1"/>
    <col min="10755" max="10755" width="16" style="1" customWidth="1"/>
    <col min="10756" max="11008" width="10" style="1"/>
    <col min="11009" max="11009" width="51.125" style="1" customWidth="1"/>
    <col min="11010" max="11010" width="19.5" style="1" customWidth="1"/>
    <col min="11011" max="11011" width="16" style="1" customWidth="1"/>
    <col min="11012" max="11264" width="10" style="1"/>
    <col min="11265" max="11265" width="51.125" style="1" customWidth="1"/>
    <col min="11266" max="11266" width="19.5" style="1" customWidth="1"/>
    <col min="11267" max="11267" width="16" style="1" customWidth="1"/>
    <col min="11268" max="11520" width="10" style="1"/>
    <col min="11521" max="11521" width="51.125" style="1" customWidth="1"/>
    <col min="11522" max="11522" width="19.5" style="1" customWidth="1"/>
    <col min="11523" max="11523" width="16" style="1" customWidth="1"/>
    <col min="11524" max="11776" width="10" style="1"/>
    <col min="11777" max="11777" width="51.125" style="1" customWidth="1"/>
    <col min="11778" max="11778" width="19.5" style="1" customWidth="1"/>
    <col min="11779" max="11779" width="16" style="1" customWidth="1"/>
    <col min="11780" max="12032" width="10" style="1"/>
    <col min="12033" max="12033" width="51.125" style="1" customWidth="1"/>
    <col min="12034" max="12034" width="19.5" style="1" customWidth="1"/>
    <col min="12035" max="12035" width="16" style="1" customWidth="1"/>
    <col min="12036" max="12288" width="10" style="1"/>
    <col min="12289" max="12289" width="51.125" style="1" customWidth="1"/>
    <col min="12290" max="12290" width="19.5" style="1" customWidth="1"/>
    <col min="12291" max="12291" width="16" style="1" customWidth="1"/>
    <col min="12292" max="12544" width="10" style="1"/>
    <col min="12545" max="12545" width="51.125" style="1" customWidth="1"/>
    <col min="12546" max="12546" width="19.5" style="1" customWidth="1"/>
    <col min="12547" max="12547" width="16" style="1" customWidth="1"/>
    <col min="12548" max="12800" width="10" style="1"/>
    <col min="12801" max="12801" width="51.125" style="1" customWidth="1"/>
    <col min="12802" max="12802" width="19.5" style="1" customWidth="1"/>
    <col min="12803" max="12803" width="16" style="1" customWidth="1"/>
    <col min="12804" max="13056" width="10" style="1"/>
    <col min="13057" max="13057" width="51.125" style="1" customWidth="1"/>
    <col min="13058" max="13058" width="19.5" style="1" customWidth="1"/>
    <col min="13059" max="13059" width="16" style="1" customWidth="1"/>
    <col min="13060" max="13312" width="10" style="1"/>
    <col min="13313" max="13313" width="51.125" style="1" customWidth="1"/>
    <col min="13314" max="13314" width="19.5" style="1" customWidth="1"/>
    <col min="13315" max="13315" width="16" style="1" customWidth="1"/>
    <col min="13316" max="13568" width="10" style="1"/>
    <col min="13569" max="13569" width="51.125" style="1" customWidth="1"/>
    <col min="13570" max="13570" width="19.5" style="1" customWidth="1"/>
    <col min="13571" max="13571" width="16" style="1" customWidth="1"/>
    <col min="13572" max="13824" width="10" style="1"/>
    <col min="13825" max="13825" width="51.125" style="1" customWidth="1"/>
    <col min="13826" max="13826" width="19.5" style="1" customWidth="1"/>
    <col min="13827" max="13827" width="16" style="1" customWidth="1"/>
    <col min="13828" max="14080" width="10" style="1"/>
    <col min="14081" max="14081" width="51.125" style="1" customWidth="1"/>
    <col min="14082" max="14082" width="19.5" style="1" customWidth="1"/>
    <col min="14083" max="14083" width="16" style="1" customWidth="1"/>
    <col min="14084" max="14336" width="10" style="1"/>
    <col min="14337" max="14337" width="51.125" style="1" customWidth="1"/>
    <col min="14338" max="14338" width="19.5" style="1" customWidth="1"/>
    <col min="14339" max="14339" width="16" style="1" customWidth="1"/>
    <col min="14340" max="14592" width="10" style="1"/>
    <col min="14593" max="14593" width="51.125" style="1" customWidth="1"/>
    <col min="14594" max="14594" width="19.5" style="1" customWidth="1"/>
    <col min="14595" max="14595" width="16" style="1" customWidth="1"/>
    <col min="14596" max="14848" width="10" style="1"/>
    <col min="14849" max="14849" width="51.125" style="1" customWidth="1"/>
    <col min="14850" max="14850" width="19.5" style="1" customWidth="1"/>
    <col min="14851" max="14851" width="16" style="1" customWidth="1"/>
    <col min="14852" max="15104" width="10" style="1"/>
    <col min="15105" max="15105" width="51.125" style="1" customWidth="1"/>
    <col min="15106" max="15106" width="19.5" style="1" customWidth="1"/>
    <col min="15107" max="15107" width="16" style="1" customWidth="1"/>
    <col min="15108" max="15360" width="10" style="1"/>
    <col min="15361" max="15361" width="51.125" style="1" customWidth="1"/>
    <col min="15362" max="15362" width="19.5" style="1" customWidth="1"/>
    <col min="15363" max="15363" width="16" style="1" customWidth="1"/>
    <col min="15364" max="15616" width="10" style="1"/>
    <col min="15617" max="15617" width="51.125" style="1" customWidth="1"/>
    <col min="15618" max="15618" width="19.5" style="1" customWidth="1"/>
    <col min="15619" max="15619" width="16" style="1" customWidth="1"/>
    <col min="15620" max="15872" width="10" style="1"/>
    <col min="15873" max="15873" width="51.125" style="1" customWidth="1"/>
    <col min="15874" max="15874" width="19.5" style="1" customWidth="1"/>
    <col min="15875" max="15875" width="16" style="1" customWidth="1"/>
    <col min="15876" max="16128" width="10" style="1"/>
    <col min="16129" max="16129" width="51.125" style="1" customWidth="1"/>
    <col min="16130" max="16130" width="19.5" style="1" customWidth="1"/>
    <col min="16131" max="16131" width="16" style="1" customWidth="1"/>
    <col min="16132" max="16384" width="10" style="1"/>
  </cols>
  <sheetData>
    <row r="1" ht="17.25" customHeight="1" spans="1:1">
      <c r="A1" s="2" t="s">
        <v>1201</v>
      </c>
    </row>
    <row r="2" ht="28.7" customHeight="1" spans="1:3">
      <c r="A2" s="9" t="s">
        <v>53</v>
      </c>
      <c r="B2" s="9"/>
      <c r="C2" s="9"/>
    </row>
    <row r="3" ht="22.5" customHeight="1" spans="1:3">
      <c r="A3" s="10"/>
      <c r="B3" s="4"/>
      <c r="C3" s="4" t="s">
        <v>59</v>
      </c>
    </row>
    <row r="4" ht="33.75" customHeight="1" spans="1:3">
      <c r="A4" s="5" t="s">
        <v>60</v>
      </c>
      <c r="B4" s="5" t="s">
        <v>1202</v>
      </c>
      <c r="C4" s="5" t="s">
        <v>1203</v>
      </c>
    </row>
    <row r="5" ht="33.75" customHeight="1" spans="1:3">
      <c r="A5" s="11" t="s">
        <v>1204</v>
      </c>
      <c r="B5" s="12">
        <v>225911.51</v>
      </c>
      <c r="C5" s="12">
        <v>225911.51</v>
      </c>
    </row>
    <row r="6" ht="33.75" customHeight="1" spans="1:3">
      <c r="A6" s="11" t="s">
        <v>1205</v>
      </c>
      <c r="B6" s="12">
        <v>5598</v>
      </c>
      <c r="C6" s="12">
        <v>5598</v>
      </c>
    </row>
    <row r="7" ht="33.75" customHeight="1" spans="1:3">
      <c r="A7" s="11" t="s">
        <v>1206</v>
      </c>
      <c r="B7" s="12">
        <v>0</v>
      </c>
      <c r="C7" s="12">
        <v>0</v>
      </c>
    </row>
    <row r="8" ht="33.75" customHeight="1" spans="1:3">
      <c r="A8" s="11" t="s">
        <v>1207</v>
      </c>
      <c r="B8" s="12">
        <v>231498.48</v>
      </c>
      <c r="C8" s="12">
        <v>231498.48</v>
      </c>
    </row>
    <row r="9" ht="33.75" customHeight="1" spans="1:3">
      <c r="A9" s="11" t="s">
        <v>1208</v>
      </c>
      <c r="B9" s="12">
        <v>243896</v>
      </c>
      <c r="C9" s="12">
        <v>243896</v>
      </c>
    </row>
    <row r="10" ht="33.75" customHeight="1" spans="1:3">
      <c r="A10" s="11" t="s">
        <v>1209</v>
      </c>
      <c r="B10" s="12">
        <v>0</v>
      </c>
      <c r="C10" s="12">
        <v>0</v>
      </c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tabColor rgb="FF92D050"/>
    <pageSetUpPr fitToPage="1"/>
  </sheetPr>
  <dimension ref="A1:C10"/>
  <sheetViews>
    <sheetView workbookViewId="0">
      <selection activeCell="C11" sqref="C11"/>
    </sheetView>
  </sheetViews>
  <sheetFormatPr defaultColWidth="10" defaultRowHeight="14.2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21.75" style="1" customWidth="1"/>
    <col min="259" max="259" width="9.75" style="1" customWidth="1"/>
    <col min="260" max="512" width="10" style="1"/>
    <col min="513" max="513" width="51.125" style="1" customWidth="1"/>
    <col min="514" max="514" width="21.75" style="1" customWidth="1"/>
    <col min="515" max="515" width="9.75" style="1" customWidth="1"/>
    <col min="516" max="768" width="10" style="1"/>
    <col min="769" max="769" width="51.125" style="1" customWidth="1"/>
    <col min="770" max="770" width="21.75" style="1" customWidth="1"/>
    <col min="771" max="771" width="9.75" style="1" customWidth="1"/>
    <col min="772" max="1024" width="10" style="1"/>
    <col min="1025" max="1025" width="51.125" style="1" customWidth="1"/>
    <col min="1026" max="1026" width="21.75" style="1" customWidth="1"/>
    <col min="1027" max="1027" width="9.75" style="1" customWidth="1"/>
    <col min="1028" max="1280" width="10" style="1"/>
    <col min="1281" max="1281" width="51.125" style="1" customWidth="1"/>
    <col min="1282" max="1282" width="21.75" style="1" customWidth="1"/>
    <col min="1283" max="1283" width="9.75" style="1" customWidth="1"/>
    <col min="1284" max="1536" width="10" style="1"/>
    <col min="1537" max="1537" width="51.125" style="1" customWidth="1"/>
    <col min="1538" max="1538" width="21.75" style="1" customWidth="1"/>
    <col min="1539" max="1539" width="9.75" style="1" customWidth="1"/>
    <col min="1540" max="1792" width="10" style="1"/>
    <col min="1793" max="1793" width="51.125" style="1" customWidth="1"/>
    <col min="1794" max="1794" width="21.75" style="1" customWidth="1"/>
    <col min="1795" max="1795" width="9.75" style="1" customWidth="1"/>
    <col min="1796" max="2048" width="10" style="1"/>
    <col min="2049" max="2049" width="51.125" style="1" customWidth="1"/>
    <col min="2050" max="2050" width="21.75" style="1" customWidth="1"/>
    <col min="2051" max="2051" width="9.75" style="1" customWidth="1"/>
    <col min="2052" max="2304" width="10" style="1"/>
    <col min="2305" max="2305" width="51.125" style="1" customWidth="1"/>
    <col min="2306" max="2306" width="21.75" style="1" customWidth="1"/>
    <col min="2307" max="2307" width="9.75" style="1" customWidth="1"/>
    <col min="2308" max="2560" width="10" style="1"/>
    <col min="2561" max="2561" width="51.125" style="1" customWidth="1"/>
    <col min="2562" max="2562" width="21.75" style="1" customWidth="1"/>
    <col min="2563" max="2563" width="9.75" style="1" customWidth="1"/>
    <col min="2564" max="2816" width="10" style="1"/>
    <col min="2817" max="2817" width="51.125" style="1" customWidth="1"/>
    <col min="2818" max="2818" width="21.75" style="1" customWidth="1"/>
    <col min="2819" max="2819" width="9.75" style="1" customWidth="1"/>
    <col min="2820" max="3072" width="10" style="1"/>
    <col min="3073" max="3073" width="51.125" style="1" customWidth="1"/>
    <col min="3074" max="3074" width="21.75" style="1" customWidth="1"/>
    <col min="3075" max="3075" width="9.75" style="1" customWidth="1"/>
    <col min="3076" max="3328" width="10" style="1"/>
    <col min="3329" max="3329" width="51.125" style="1" customWidth="1"/>
    <col min="3330" max="3330" width="21.75" style="1" customWidth="1"/>
    <col min="3331" max="3331" width="9.75" style="1" customWidth="1"/>
    <col min="3332" max="3584" width="10" style="1"/>
    <col min="3585" max="3585" width="51.125" style="1" customWidth="1"/>
    <col min="3586" max="3586" width="21.75" style="1" customWidth="1"/>
    <col min="3587" max="3587" width="9.75" style="1" customWidth="1"/>
    <col min="3588" max="3840" width="10" style="1"/>
    <col min="3841" max="3841" width="51.125" style="1" customWidth="1"/>
    <col min="3842" max="3842" width="21.75" style="1" customWidth="1"/>
    <col min="3843" max="3843" width="9.75" style="1" customWidth="1"/>
    <col min="3844" max="4096" width="10" style="1"/>
    <col min="4097" max="4097" width="51.125" style="1" customWidth="1"/>
    <col min="4098" max="4098" width="21.75" style="1" customWidth="1"/>
    <col min="4099" max="4099" width="9.75" style="1" customWidth="1"/>
    <col min="4100" max="4352" width="10" style="1"/>
    <col min="4353" max="4353" width="51.125" style="1" customWidth="1"/>
    <col min="4354" max="4354" width="21.75" style="1" customWidth="1"/>
    <col min="4355" max="4355" width="9.75" style="1" customWidth="1"/>
    <col min="4356" max="4608" width="10" style="1"/>
    <col min="4609" max="4609" width="51.125" style="1" customWidth="1"/>
    <col min="4610" max="4610" width="21.75" style="1" customWidth="1"/>
    <col min="4611" max="4611" width="9.75" style="1" customWidth="1"/>
    <col min="4612" max="4864" width="10" style="1"/>
    <col min="4865" max="4865" width="51.125" style="1" customWidth="1"/>
    <col min="4866" max="4866" width="21.75" style="1" customWidth="1"/>
    <col min="4867" max="4867" width="9.75" style="1" customWidth="1"/>
    <col min="4868" max="5120" width="10" style="1"/>
    <col min="5121" max="5121" width="51.125" style="1" customWidth="1"/>
    <col min="5122" max="5122" width="21.75" style="1" customWidth="1"/>
    <col min="5123" max="5123" width="9.75" style="1" customWidth="1"/>
    <col min="5124" max="5376" width="10" style="1"/>
    <col min="5377" max="5377" width="51.125" style="1" customWidth="1"/>
    <col min="5378" max="5378" width="21.75" style="1" customWidth="1"/>
    <col min="5379" max="5379" width="9.75" style="1" customWidth="1"/>
    <col min="5380" max="5632" width="10" style="1"/>
    <col min="5633" max="5633" width="51.125" style="1" customWidth="1"/>
    <col min="5634" max="5634" width="21.75" style="1" customWidth="1"/>
    <col min="5635" max="5635" width="9.75" style="1" customWidth="1"/>
    <col min="5636" max="5888" width="10" style="1"/>
    <col min="5889" max="5889" width="51.125" style="1" customWidth="1"/>
    <col min="5890" max="5890" width="21.75" style="1" customWidth="1"/>
    <col min="5891" max="5891" width="9.75" style="1" customWidth="1"/>
    <col min="5892" max="6144" width="10" style="1"/>
    <col min="6145" max="6145" width="51.125" style="1" customWidth="1"/>
    <col min="6146" max="6146" width="21.75" style="1" customWidth="1"/>
    <col min="6147" max="6147" width="9.75" style="1" customWidth="1"/>
    <col min="6148" max="6400" width="10" style="1"/>
    <col min="6401" max="6401" width="51.125" style="1" customWidth="1"/>
    <col min="6402" max="6402" width="21.75" style="1" customWidth="1"/>
    <col min="6403" max="6403" width="9.75" style="1" customWidth="1"/>
    <col min="6404" max="6656" width="10" style="1"/>
    <col min="6657" max="6657" width="51.125" style="1" customWidth="1"/>
    <col min="6658" max="6658" width="21.75" style="1" customWidth="1"/>
    <col min="6659" max="6659" width="9.75" style="1" customWidth="1"/>
    <col min="6660" max="6912" width="10" style="1"/>
    <col min="6913" max="6913" width="51.125" style="1" customWidth="1"/>
    <col min="6914" max="6914" width="21.75" style="1" customWidth="1"/>
    <col min="6915" max="6915" width="9.75" style="1" customWidth="1"/>
    <col min="6916" max="7168" width="10" style="1"/>
    <col min="7169" max="7169" width="51.125" style="1" customWidth="1"/>
    <col min="7170" max="7170" width="21.75" style="1" customWidth="1"/>
    <col min="7171" max="7171" width="9.75" style="1" customWidth="1"/>
    <col min="7172" max="7424" width="10" style="1"/>
    <col min="7425" max="7425" width="51.125" style="1" customWidth="1"/>
    <col min="7426" max="7426" width="21.75" style="1" customWidth="1"/>
    <col min="7427" max="7427" width="9.75" style="1" customWidth="1"/>
    <col min="7428" max="7680" width="10" style="1"/>
    <col min="7681" max="7681" width="51.125" style="1" customWidth="1"/>
    <col min="7682" max="7682" width="21.75" style="1" customWidth="1"/>
    <col min="7683" max="7683" width="9.75" style="1" customWidth="1"/>
    <col min="7684" max="7936" width="10" style="1"/>
    <col min="7937" max="7937" width="51.125" style="1" customWidth="1"/>
    <col min="7938" max="7938" width="21.75" style="1" customWidth="1"/>
    <col min="7939" max="7939" width="9.75" style="1" customWidth="1"/>
    <col min="7940" max="8192" width="10" style="1"/>
    <col min="8193" max="8193" width="51.125" style="1" customWidth="1"/>
    <col min="8194" max="8194" width="21.75" style="1" customWidth="1"/>
    <col min="8195" max="8195" width="9.75" style="1" customWidth="1"/>
    <col min="8196" max="8448" width="10" style="1"/>
    <col min="8449" max="8449" width="51.125" style="1" customWidth="1"/>
    <col min="8450" max="8450" width="21.75" style="1" customWidth="1"/>
    <col min="8451" max="8451" width="9.75" style="1" customWidth="1"/>
    <col min="8452" max="8704" width="10" style="1"/>
    <col min="8705" max="8705" width="51.125" style="1" customWidth="1"/>
    <col min="8706" max="8706" width="21.75" style="1" customWidth="1"/>
    <col min="8707" max="8707" width="9.75" style="1" customWidth="1"/>
    <col min="8708" max="8960" width="10" style="1"/>
    <col min="8961" max="8961" width="51.125" style="1" customWidth="1"/>
    <col min="8962" max="8962" width="21.75" style="1" customWidth="1"/>
    <col min="8963" max="8963" width="9.75" style="1" customWidth="1"/>
    <col min="8964" max="9216" width="10" style="1"/>
    <col min="9217" max="9217" width="51.125" style="1" customWidth="1"/>
    <col min="9218" max="9218" width="21.75" style="1" customWidth="1"/>
    <col min="9219" max="9219" width="9.75" style="1" customWidth="1"/>
    <col min="9220" max="9472" width="10" style="1"/>
    <col min="9473" max="9473" width="51.125" style="1" customWidth="1"/>
    <col min="9474" max="9474" width="21.75" style="1" customWidth="1"/>
    <col min="9475" max="9475" width="9.75" style="1" customWidth="1"/>
    <col min="9476" max="9728" width="10" style="1"/>
    <col min="9729" max="9729" width="51.125" style="1" customWidth="1"/>
    <col min="9730" max="9730" width="21.75" style="1" customWidth="1"/>
    <col min="9731" max="9731" width="9.75" style="1" customWidth="1"/>
    <col min="9732" max="9984" width="10" style="1"/>
    <col min="9985" max="9985" width="51.125" style="1" customWidth="1"/>
    <col min="9986" max="9986" width="21.75" style="1" customWidth="1"/>
    <col min="9987" max="9987" width="9.75" style="1" customWidth="1"/>
    <col min="9988" max="10240" width="10" style="1"/>
    <col min="10241" max="10241" width="51.125" style="1" customWidth="1"/>
    <col min="10242" max="10242" width="21.75" style="1" customWidth="1"/>
    <col min="10243" max="10243" width="9.75" style="1" customWidth="1"/>
    <col min="10244" max="10496" width="10" style="1"/>
    <col min="10497" max="10497" width="51.125" style="1" customWidth="1"/>
    <col min="10498" max="10498" width="21.75" style="1" customWidth="1"/>
    <col min="10499" max="10499" width="9.75" style="1" customWidth="1"/>
    <col min="10500" max="10752" width="10" style="1"/>
    <col min="10753" max="10753" width="51.125" style="1" customWidth="1"/>
    <col min="10754" max="10754" width="21.75" style="1" customWidth="1"/>
    <col min="10755" max="10755" width="9.75" style="1" customWidth="1"/>
    <col min="10756" max="11008" width="10" style="1"/>
    <col min="11009" max="11009" width="51.125" style="1" customWidth="1"/>
    <col min="11010" max="11010" width="21.75" style="1" customWidth="1"/>
    <col min="11011" max="11011" width="9.75" style="1" customWidth="1"/>
    <col min="11012" max="11264" width="10" style="1"/>
    <col min="11265" max="11265" width="51.125" style="1" customWidth="1"/>
    <col min="11266" max="11266" width="21.75" style="1" customWidth="1"/>
    <col min="11267" max="11267" width="9.75" style="1" customWidth="1"/>
    <col min="11268" max="11520" width="10" style="1"/>
    <col min="11521" max="11521" width="51.125" style="1" customWidth="1"/>
    <col min="11522" max="11522" width="21.75" style="1" customWidth="1"/>
    <col min="11523" max="11523" width="9.75" style="1" customWidth="1"/>
    <col min="11524" max="11776" width="10" style="1"/>
    <col min="11777" max="11777" width="51.125" style="1" customWidth="1"/>
    <col min="11778" max="11778" width="21.75" style="1" customWidth="1"/>
    <col min="11779" max="11779" width="9.75" style="1" customWidth="1"/>
    <col min="11780" max="12032" width="10" style="1"/>
    <col min="12033" max="12033" width="51.125" style="1" customWidth="1"/>
    <col min="12034" max="12034" width="21.75" style="1" customWidth="1"/>
    <col min="12035" max="12035" width="9.75" style="1" customWidth="1"/>
    <col min="12036" max="12288" width="10" style="1"/>
    <col min="12289" max="12289" width="51.125" style="1" customWidth="1"/>
    <col min="12290" max="12290" width="21.75" style="1" customWidth="1"/>
    <col min="12291" max="12291" width="9.75" style="1" customWidth="1"/>
    <col min="12292" max="12544" width="10" style="1"/>
    <col min="12545" max="12545" width="51.125" style="1" customWidth="1"/>
    <col min="12546" max="12546" width="21.75" style="1" customWidth="1"/>
    <col min="12547" max="12547" width="9.75" style="1" customWidth="1"/>
    <col min="12548" max="12800" width="10" style="1"/>
    <col min="12801" max="12801" width="51.125" style="1" customWidth="1"/>
    <col min="12802" max="12802" width="21.75" style="1" customWidth="1"/>
    <col min="12803" max="12803" width="9.75" style="1" customWidth="1"/>
    <col min="12804" max="13056" width="10" style="1"/>
    <col min="13057" max="13057" width="51.125" style="1" customWidth="1"/>
    <col min="13058" max="13058" width="21.75" style="1" customWidth="1"/>
    <col min="13059" max="13059" width="9.75" style="1" customWidth="1"/>
    <col min="13060" max="13312" width="10" style="1"/>
    <col min="13313" max="13313" width="51.125" style="1" customWidth="1"/>
    <col min="13314" max="13314" width="21.75" style="1" customWidth="1"/>
    <col min="13315" max="13315" width="9.75" style="1" customWidth="1"/>
    <col min="13316" max="13568" width="10" style="1"/>
    <col min="13569" max="13569" width="51.125" style="1" customWidth="1"/>
    <col min="13570" max="13570" width="21.75" style="1" customWidth="1"/>
    <col min="13571" max="13571" width="9.75" style="1" customWidth="1"/>
    <col min="13572" max="13824" width="10" style="1"/>
    <col min="13825" max="13825" width="51.125" style="1" customWidth="1"/>
    <col min="13826" max="13826" width="21.75" style="1" customWidth="1"/>
    <col min="13827" max="13827" width="9.75" style="1" customWidth="1"/>
    <col min="13828" max="14080" width="10" style="1"/>
    <col min="14081" max="14081" width="51.125" style="1" customWidth="1"/>
    <col min="14082" max="14082" width="21.75" style="1" customWidth="1"/>
    <col min="14083" max="14083" width="9.75" style="1" customWidth="1"/>
    <col min="14084" max="14336" width="10" style="1"/>
    <col min="14337" max="14337" width="51.125" style="1" customWidth="1"/>
    <col min="14338" max="14338" width="21.75" style="1" customWidth="1"/>
    <col min="14339" max="14339" width="9.75" style="1" customWidth="1"/>
    <col min="14340" max="14592" width="10" style="1"/>
    <col min="14593" max="14593" width="51.125" style="1" customWidth="1"/>
    <col min="14594" max="14594" width="21.75" style="1" customWidth="1"/>
    <col min="14595" max="14595" width="9.75" style="1" customWidth="1"/>
    <col min="14596" max="14848" width="10" style="1"/>
    <col min="14849" max="14849" width="51.125" style="1" customWidth="1"/>
    <col min="14850" max="14850" width="21.75" style="1" customWidth="1"/>
    <col min="14851" max="14851" width="9.75" style="1" customWidth="1"/>
    <col min="14852" max="15104" width="10" style="1"/>
    <col min="15105" max="15105" width="51.125" style="1" customWidth="1"/>
    <col min="15106" max="15106" width="21.75" style="1" customWidth="1"/>
    <col min="15107" max="15107" width="9.75" style="1" customWidth="1"/>
    <col min="15108" max="15360" width="10" style="1"/>
    <col min="15361" max="15361" width="51.125" style="1" customWidth="1"/>
    <col min="15362" max="15362" width="21.75" style="1" customWidth="1"/>
    <col min="15363" max="15363" width="9.75" style="1" customWidth="1"/>
    <col min="15364" max="15616" width="10" style="1"/>
    <col min="15617" max="15617" width="51.125" style="1" customWidth="1"/>
    <col min="15618" max="15618" width="21.75" style="1" customWidth="1"/>
    <col min="15619" max="15619" width="9.75" style="1" customWidth="1"/>
    <col min="15620" max="15872" width="10" style="1"/>
    <col min="15873" max="15873" width="51.125" style="1" customWidth="1"/>
    <col min="15874" max="15874" width="21.75" style="1" customWidth="1"/>
    <col min="15875" max="15875" width="9.75" style="1" customWidth="1"/>
    <col min="15876" max="16128" width="10" style="1"/>
    <col min="16129" max="16129" width="51.125" style="1" customWidth="1"/>
    <col min="16130" max="16130" width="21.75" style="1" customWidth="1"/>
    <col min="16131" max="16131" width="9.75" style="1" customWidth="1"/>
    <col min="16132" max="16384" width="10" style="1"/>
  </cols>
  <sheetData>
    <row r="1" ht="20.25" customHeight="1" spans="1:1">
      <c r="A1" s="2" t="s">
        <v>1210</v>
      </c>
    </row>
    <row r="2" ht="28.7" customHeight="1" spans="1:3">
      <c r="A2" s="9" t="s">
        <v>55</v>
      </c>
      <c r="B2" s="9"/>
      <c r="C2" s="9"/>
    </row>
    <row r="3" ht="20.25" customHeight="1" spans="1:3">
      <c r="A3" s="10"/>
      <c r="B3" s="4"/>
      <c r="C3" s="4" t="s">
        <v>59</v>
      </c>
    </row>
    <row r="4" ht="33.75" customHeight="1" spans="1:3">
      <c r="A4" s="5" t="s">
        <v>60</v>
      </c>
      <c r="B4" s="5" t="s">
        <v>1202</v>
      </c>
      <c r="C4" s="5" t="s">
        <v>1203</v>
      </c>
    </row>
    <row r="5" ht="33.75" customHeight="1" spans="1:3">
      <c r="A5" s="11" t="s">
        <v>1211</v>
      </c>
      <c r="B5" s="12">
        <v>453107</v>
      </c>
      <c r="C5" s="12">
        <v>453107</v>
      </c>
    </row>
    <row r="6" ht="33.75" customHeight="1" spans="1:3">
      <c r="A6" s="11" t="s">
        <v>1212</v>
      </c>
      <c r="B6" s="12">
        <v>236866</v>
      </c>
      <c r="C6" s="12">
        <v>236866</v>
      </c>
    </row>
    <row r="7" ht="33.75" customHeight="1" spans="1:3">
      <c r="A7" s="11" t="s">
        <v>1213</v>
      </c>
      <c r="B7" s="12">
        <v>9000</v>
      </c>
      <c r="C7" s="12">
        <v>9000</v>
      </c>
    </row>
    <row r="8" ht="33.75" customHeight="1" spans="1:3">
      <c r="A8" s="11" t="s">
        <v>1214</v>
      </c>
      <c r="B8" s="12">
        <v>680973</v>
      </c>
      <c r="C8" s="12">
        <v>680973</v>
      </c>
    </row>
    <row r="9" ht="33.75" customHeight="1" spans="1:3">
      <c r="A9" s="11" t="s">
        <v>1215</v>
      </c>
      <c r="B9" s="12">
        <v>690330</v>
      </c>
      <c r="C9" s="12">
        <v>690330</v>
      </c>
    </row>
    <row r="10" ht="33.75" customHeight="1" spans="1:3">
      <c r="A10" s="11" t="s">
        <v>1216</v>
      </c>
      <c r="B10" s="12">
        <v>0</v>
      </c>
      <c r="C10" s="12">
        <v>0</v>
      </c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>
    <tabColor rgb="FF92D050"/>
    <pageSetUpPr fitToPage="1"/>
  </sheetPr>
  <dimension ref="A1:C2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K20" sqref="K20"/>
    </sheetView>
  </sheetViews>
  <sheetFormatPr defaultColWidth="10" defaultRowHeight="14.25" outlineLevelCol="2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ht="25.5" customHeight="1" spans="1:1">
      <c r="A1" s="2" t="s">
        <v>1217</v>
      </c>
    </row>
    <row r="2" ht="39" customHeight="1" spans="1:3">
      <c r="A2" s="3" t="s">
        <v>57</v>
      </c>
      <c r="B2" s="3"/>
      <c r="C2" s="3"/>
    </row>
    <row r="3" ht="24" customHeight="1" spans="3:3">
      <c r="C3" s="4" t="s">
        <v>59</v>
      </c>
    </row>
    <row r="4" ht="22.5" customHeight="1" spans="1:3">
      <c r="A4" s="5" t="s">
        <v>60</v>
      </c>
      <c r="B4" s="5" t="s">
        <v>1202</v>
      </c>
      <c r="C4" s="5" t="s">
        <v>1203</v>
      </c>
    </row>
    <row r="5" ht="22.5" customHeight="1" spans="1:3">
      <c r="A5" s="6" t="s">
        <v>1218</v>
      </c>
      <c r="B5" s="7">
        <f>SUM(B6,B8)</f>
        <v>284438</v>
      </c>
      <c r="C5" s="7">
        <v>284438</v>
      </c>
    </row>
    <row r="6" ht="22.5" customHeight="1" spans="1:3">
      <c r="A6" s="8" t="s">
        <v>1219</v>
      </c>
      <c r="B6" s="7">
        <v>40823</v>
      </c>
      <c r="C6" s="7">
        <v>40823</v>
      </c>
    </row>
    <row r="7" ht="22.5" customHeight="1" spans="1:3">
      <c r="A7" s="8" t="s">
        <v>1220</v>
      </c>
      <c r="B7" s="7">
        <v>37801</v>
      </c>
      <c r="C7" s="7">
        <v>37801</v>
      </c>
    </row>
    <row r="8" ht="22.5" customHeight="1" spans="1:3">
      <c r="A8" s="8" t="s">
        <v>1221</v>
      </c>
      <c r="B8" s="7">
        <v>243615</v>
      </c>
      <c r="C8" s="7">
        <v>243615</v>
      </c>
    </row>
    <row r="9" ht="22.5" customHeight="1" spans="1:3">
      <c r="A9" s="8" t="s">
        <v>1220</v>
      </c>
      <c r="B9" s="7">
        <v>42986</v>
      </c>
      <c r="C9" s="7">
        <v>42986</v>
      </c>
    </row>
    <row r="10" ht="22.5" customHeight="1" spans="1:3">
      <c r="A10" s="6" t="s">
        <v>1222</v>
      </c>
      <c r="B10" s="7">
        <v>9000</v>
      </c>
      <c r="C10" s="7">
        <v>9000</v>
      </c>
    </row>
    <row r="11" ht="22.5" customHeight="1" spans="1:3">
      <c r="A11" s="8" t="s">
        <v>1219</v>
      </c>
      <c r="B11" s="7">
        <v>0</v>
      </c>
      <c r="C11" s="7">
        <v>0</v>
      </c>
    </row>
    <row r="12" ht="22.5" customHeight="1" spans="1:3">
      <c r="A12" s="8" t="s">
        <v>1221</v>
      </c>
      <c r="B12" s="7">
        <v>9000</v>
      </c>
      <c r="C12" s="7">
        <v>9000</v>
      </c>
    </row>
    <row r="13" ht="22.5" customHeight="1" spans="1:3">
      <c r="A13" s="6" t="s">
        <v>1223</v>
      </c>
      <c r="B13" s="7">
        <f>SUM(B14:B15)</f>
        <v>23698.05</v>
      </c>
      <c r="C13" s="7">
        <v>23698.05</v>
      </c>
    </row>
    <row r="14" ht="22.5" customHeight="1" spans="1:3">
      <c r="A14" s="8" t="s">
        <v>1219</v>
      </c>
      <c r="B14" s="7">
        <v>7896.28</v>
      </c>
      <c r="C14" s="7">
        <v>7896.28</v>
      </c>
    </row>
    <row r="15" ht="22.5" customHeight="1" spans="1:3">
      <c r="A15" s="8" t="s">
        <v>1221</v>
      </c>
      <c r="B15" s="7">
        <v>15801.77</v>
      </c>
      <c r="C15" s="7">
        <v>15801.77</v>
      </c>
    </row>
    <row r="16" ht="22.5" customHeight="1" spans="1:3">
      <c r="A16" s="6" t="s">
        <v>1224</v>
      </c>
      <c r="B16" s="7">
        <f>SUM(B17,B20)</f>
        <v>37811</v>
      </c>
      <c r="C16" s="7">
        <v>37811</v>
      </c>
    </row>
    <row r="17" ht="22.5" customHeight="1" spans="1:3">
      <c r="A17" s="8" t="s">
        <v>1219</v>
      </c>
      <c r="B17" s="7">
        <v>20796</v>
      </c>
      <c r="C17" s="7">
        <v>20796</v>
      </c>
    </row>
    <row r="18" ht="22.5" customHeight="1" spans="1:3">
      <c r="A18" s="8" t="s">
        <v>1220</v>
      </c>
      <c r="B18" s="7">
        <v>2140</v>
      </c>
      <c r="C18" s="7">
        <v>2140</v>
      </c>
    </row>
    <row r="19" ht="22.5" customHeight="1" spans="1:3">
      <c r="A19" s="8" t="s">
        <v>1225</v>
      </c>
      <c r="B19" s="7">
        <f>B17-B18</f>
        <v>18656</v>
      </c>
      <c r="C19" s="7">
        <v>18656</v>
      </c>
    </row>
    <row r="20" ht="22.5" customHeight="1" spans="1:3">
      <c r="A20" s="8" t="s">
        <v>1221</v>
      </c>
      <c r="B20" s="7">
        <v>17015</v>
      </c>
      <c r="C20" s="7">
        <v>17015</v>
      </c>
    </row>
    <row r="21" ht="22.5" customHeight="1" spans="1:3">
      <c r="A21" s="8" t="s">
        <v>1220</v>
      </c>
      <c r="B21" s="7">
        <v>2061</v>
      </c>
      <c r="C21" s="7">
        <v>2061</v>
      </c>
    </row>
    <row r="22" ht="22.5" customHeight="1" spans="1:3">
      <c r="A22" s="8" t="s">
        <v>1225</v>
      </c>
      <c r="B22" s="7">
        <f>B20-B21</f>
        <v>14954</v>
      </c>
      <c r="C22" s="7">
        <v>14954</v>
      </c>
    </row>
    <row r="23" ht="22.5" customHeight="1" spans="1:3">
      <c r="A23" s="6" t="s">
        <v>1226</v>
      </c>
      <c r="B23" s="7">
        <f>SUM(B24:B25)</f>
        <v>28208.63</v>
      </c>
      <c r="C23" s="7">
        <v>28208.63</v>
      </c>
    </row>
    <row r="24" ht="22.5" customHeight="1" spans="1:3">
      <c r="A24" s="8" t="s">
        <v>1219</v>
      </c>
      <c r="B24" s="7">
        <v>7283.63</v>
      </c>
      <c r="C24" s="7">
        <v>7283.63</v>
      </c>
    </row>
    <row r="25" ht="22.5" customHeight="1" spans="1:3">
      <c r="A25" s="8" t="s">
        <v>1221</v>
      </c>
      <c r="B25" s="7">
        <v>20925</v>
      </c>
      <c r="C25" s="7">
        <v>20925</v>
      </c>
    </row>
    <row r="26" customHeight="1"/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</sheetPr>
  <dimension ref="A1:G44"/>
  <sheetViews>
    <sheetView topLeftCell="A12" workbookViewId="0">
      <selection activeCell="A48" sqref="A48"/>
    </sheetView>
  </sheetViews>
  <sheetFormatPr defaultColWidth="9" defaultRowHeight="14.25" outlineLevelCol="6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211" t="s">
        <v>105</v>
      </c>
      <c r="B1" s="193"/>
    </row>
    <row r="2" ht="22.5" spans="1:4">
      <c r="A2" s="224" t="s">
        <v>5</v>
      </c>
      <c r="B2" s="224"/>
      <c r="C2" s="224"/>
      <c r="D2" s="224"/>
    </row>
    <row r="3" ht="19.5" customHeight="1" spans="1:4">
      <c r="A3" s="195"/>
      <c r="B3" s="193"/>
      <c r="D3" s="180" t="s">
        <v>59</v>
      </c>
    </row>
    <row r="4" ht="44.25" customHeight="1" spans="1:4">
      <c r="A4" s="117" t="s">
        <v>60</v>
      </c>
      <c r="B4" s="117" t="s">
        <v>61</v>
      </c>
      <c r="C4" s="82" t="s">
        <v>62</v>
      </c>
      <c r="D4" s="82" t="s">
        <v>63</v>
      </c>
    </row>
    <row r="5" spans="1:4">
      <c r="A5" s="212" t="s">
        <v>106</v>
      </c>
      <c r="B5" s="108">
        <v>34061</v>
      </c>
      <c r="C5" s="108">
        <v>30684</v>
      </c>
      <c r="D5" s="30">
        <f>IF(C5&lt;&gt;0,ROUND(B5/C5*100,1)," ")</f>
        <v>111</v>
      </c>
    </row>
    <row r="6" spans="1:4">
      <c r="A6" s="212" t="s">
        <v>107</v>
      </c>
      <c r="B6" s="204"/>
      <c r="C6" s="204"/>
      <c r="D6" s="30" t="str">
        <f t="shared" ref="D6:D44" si="0">IF(C6&lt;&gt;0,ROUND(B6/C6*100,1)," ")</f>
        <v> </v>
      </c>
    </row>
    <row r="7" spans="1:4">
      <c r="A7" s="212" t="s">
        <v>108</v>
      </c>
      <c r="B7" s="204">
        <v>558</v>
      </c>
      <c r="C7" s="204">
        <v>536</v>
      </c>
      <c r="D7" s="30">
        <f t="shared" si="0"/>
        <v>104.1</v>
      </c>
    </row>
    <row r="8" spans="1:4">
      <c r="A8" s="212" t="s">
        <v>109</v>
      </c>
      <c r="B8" s="204">
        <v>7101</v>
      </c>
      <c r="C8" s="204">
        <v>7375</v>
      </c>
      <c r="D8" s="30">
        <f t="shared" si="0"/>
        <v>96.3</v>
      </c>
    </row>
    <row r="9" spans="1:7">
      <c r="A9" s="212" t="s">
        <v>110</v>
      </c>
      <c r="B9" s="204">
        <v>86448</v>
      </c>
      <c r="C9" s="204">
        <v>84136</v>
      </c>
      <c r="D9" s="30">
        <f t="shared" si="0"/>
        <v>102.7</v>
      </c>
      <c r="G9" s="120"/>
    </row>
    <row r="10" spans="1:4">
      <c r="A10" s="212" t="s">
        <v>111</v>
      </c>
      <c r="B10" s="204">
        <v>2979</v>
      </c>
      <c r="C10" s="204">
        <v>2849</v>
      </c>
      <c r="D10" s="30">
        <f t="shared" si="0"/>
        <v>104.6</v>
      </c>
    </row>
    <row r="11" spans="1:4">
      <c r="A11" s="212" t="s">
        <v>112</v>
      </c>
      <c r="B11" s="204">
        <v>3853</v>
      </c>
      <c r="C11" s="204">
        <v>2538</v>
      </c>
      <c r="D11" s="30">
        <f t="shared" si="0"/>
        <v>151.8</v>
      </c>
    </row>
    <row r="12" spans="1:4">
      <c r="A12" s="212" t="s">
        <v>113</v>
      </c>
      <c r="B12" s="204">
        <v>52013</v>
      </c>
      <c r="C12" s="204">
        <v>53971</v>
      </c>
      <c r="D12" s="30">
        <f t="shared" si="0"/>
        <v>96.4</v>
      </c>
    </row>
    <row r="13" spans="1:4">
      <c r="A13" s="212" t="s">
        <v>114</v>
      </c>
      <c r="B13" s="108">
        <v>27104</v>
      </c>
      <c r="C13" s="108">
        <v>25411</v>
      </c>
      <c r="D13" s="30">
        <f t="shared" si="0"/>
        <v>106.7</v>
      </c>
    </row>
    <row r="14" spans="1:4">
      <c r="A14" s="212" t="s">
        <v>115</v>
      </c>
      <c r="B14" s="108">
        <v>250</v>
      </c>
      <c r="C14" s="108">
        <v>250</v>
      </c>
      <c r="D14" s="30">
        <f t="shared" si="0"/>
        <v>100</v>
      </c>
    </row>
    <row r="15" spans="1:4">
      <c r="A15" s="212" t="s">
        <v>116</v>
      </c>
      <c r="B15" s="204">
        <v>11260</v>
      </c>
      <c r="C15" s="204">
        <v>16275</v>
      </c>
      <c r="D15" s="30">
        <f t="shared" si="0"/>
        <v>69.2</v>
      </c>
    </row>
    <row r="16" spans="1:4">
      <c r="A16" s="212" t="s">
        <v>117</v>
      </c>
      <c r="B16" s="204">
        <v>2517</v>
      </c>
      <c r="C16" s="204">
        <v>2630</v>
      </c>
      <c r="D16" s="30">
        <f t="shared" si="0"/>
        <v>95.7</v>
      </c>
    </row>
    <row r="17" spans="1:4">
      <c r="A17" s="212" t="s">
        <v>118</v>
      </c>
      <c r="B17" s="204">
        <v>150</v>
      </c>
      <c r="C17" s="204">
        <v>150</v>
      </c>
      <c r="D17" s="30">
        <f t="shared" si="0"/>
        <v>100</v>
      </c>
    </row>
    <row r="18" spans="1:4">
      <c r="A18" s="212" t="s">
        <v>119</v>
      </c>
      <c r="B18" s="204">
        <v>10020</v>
      </c>
      <c r="C18" s="204">
        <v>12404</v>
      </c>
      <c r="D18" s="30">
        <f t="shared" si="0"/>
        <v>80.8</v>
      </c>
    </row>
    <row r="19" spans="1:4">
      <c r="A19" s="212" t="s">
        <v>120</v>
      </c>
      <c r="B19" s="204">
        <v>100</v>
      </c>
      <c r="C19" s="204">
        <v>250</v>
      </c>
      <c r="D19" s="30">
        <f t="shared" si="0"/>
        <v>40</v>
      </c>
    </row>
    <row r="20" spans="1:4">
      <c r="A20" s="212" t="s">
        <v>121</v>
      </c>
      <c r="B20" s="204"/>
      <c r="C20" s="204"/>
      <c r="D20" s="30" t="str">
        <f t="shared" si="0"/>
        <v> </v>
      </c>
    </row>
    <row r="21" spans="1:4">
      <c r="A21" s="212" t="s">
        <v>122</v>
      </c>
      <c r="B21" s="204"/>
      <c r="C21" s="204"/>
      <c r="D21" s="30" t="str">
        <f t="shared" si="0"/>
        <v> </v>
      </c>
    </row>
    <row r="22" spans="1:4">
      <c r="A22" s="212" t="s">
        <v>123</v>
      </c>
      <c r="B22" s="204">
        <v>705</v>
      </c>
      <c r="C22" s="204">
        <v>886</v>
      </c>
      <c r="D22" s="30">
        <f t="shared" si="0"/>
        <v>79.6</v>
      </c>
    </row>
    <row r="23" spans="1:4">
      <c r="A23" s="212" t="s">
        <v>124</v>
      </c>
      <c r="B23" s="204"/>
      <c r="C23" s="204"/>
      <c r="D23" s="30" t="str">
        <f t="shared" si="0"/>
        <v> </v>
      </c>
    </row>
    <row r="24" spans="1:4">
      <c r="A24" s="212" t="s">
        <v>125</v>
      </c>
      <c r="B24" s="204"/>
      <c r="C24" s="204"/>
      <c r="D24" s="30" t="str">
        <f t="shared" si="0"/>
        <v> </v>
      </c>
    </row>
    <row r="25" spans="1:4">
      <c r="A25" s="212" t="s">
        <v>126</v>
      </c>
      <c r="B25" s="204">
        <v>5983</v>
      </c>
      <c r="C25" s="204">
        <v>3390</v>
      </c>
      <c r="D25" s="30">
        <f t="shared" si="0"/>
        <v>176.5</v>
      </c>
    </row>
    <row r="26" spans="1:4">
      <c r="A26" s="212" t="s">
        <v>127</v>
      </c>
      <c r="B26" s="204">
        <v>2706</v>
      </c>
      <c r="C26" s="204">
        <v>2624</v>
      </c>
      <c r="D26" s="30">
        <f t="shared" si="0"/>
        <v>103.1</v>
      </c>
    </row>
    <row r="27" spans="1:4">
      <c r="A27" s="212" t="s">
        <v>128</v>
      </c>
      <c r="B27" s="204">
        <v>16369</v>
      </c>
      <c r="C27" s="204">
        <v>16228</v>
      </c>
      <c r="D27" s="30">
        <f t="shared" si="0"/>
        <v>100.9</v>
      </c>
    </row>
    <row r="28" spans="1:4">
      <c r="A28" s="212" t="s">
        <v>129</v>
      </c>
      <c r="B28" s="204">
        <v>7284</v>
      </c>
      <c r="C28" s="204">
        <v>8217</v>
      </c>
      <c r="D28" s="30">
        <f t="shared" si="0"/>
        <v>88.6</v>
      </c>
    </row>
    <row r="29" spans="1:4">
      <c r="A29" s="212" t="s">
        <v>130</v>
      </c>
      <c r="B29" s="204">
        <v>19</v>
      </c>
      <c r="C29" s="204">
        <v>35</v>
      </c>
      <c r="D29" s="30">
        <f t="shared" si="0"/>
        <v>54.3</v>
      </c>
    </row>
    <row r="30" ht="16.15" customHeight="1" spans="1:4">
      <c r="A30" s="214" t="s">
        <v>131</v>
      </c>
      <c r="B30" s="201">
        <f>SUM(B5:B29)</f>
        <v>271480</v>
      </c>
      <c r="C30" s="201">
        <v>270839</v>
      </c>
      <c r="D30" s="246">
        <f t="shared" si="0"/>
        <v>100.2</v>
      </c>
    </row>
    <row r="31" ht="15" customHeight="1" spans="1:4">
      <c r="A31" s="215" t="s">
        <v>132</v>
      </c>
      <c r="B31" s="201">
        <v>22936</v>
      </c>
      <c r="C31" s="201">
        <v>35225</v>
      </c>
      <c r="D31" s="213">
        <f t="shared" si="0"/>
        <v>65.1</v>
      </c>
    </row>
    <row r="32" ht="15" customHeight="1" spans="1:4">
      <c r="A32" s="215" t="s">
        <v>133</v>
      </c>
      <c r="B32" s="201">
        <f>B33+B37+B38</f>
        <v>67498</v>
      </c>
      <c r="C32" s="201">
        <v>57349</v>
      </c>
      <c r="D32" s="213">
        <f t="shared" si="0"/>
        <v>117.7</v>
      </c>
    </row>
    <row r="33" ht="15" customHeight="1" spans="1:4">
      <c r="A33" s="216" t="s">
        <v>134</v>
      </c>
      <c r="B33" s="201"/>
      <c r="C33" s="217"/>
      <c r="D33" s="213" t="str">
        <f t="shared" si="0"/>
        <v> </v>
      </c>
    </row>
    <row r="34" ht="15" customHeight="1" spans="1:4">
      <c r="A34" s="216" t="s">
        <v>135</v>
      </c>
      <c r="B34" s="217"/>
      <c r="C34" s="217"/>
      <c r="D34" s="213" t="str">
        <f t="shared" si="0"/>
        <v> </v>
      </c>
    </row>
    <row r="35" ht="15" customHeight="1" spans="1:4">
      <c r="A35" s="218" t="s">
        <v>136</v>
      </c>
      <c r="B35" s="204"/>
      <c r="C35" s="204"/>
      <c r="D35" s="213" t="str">
        <f t="shared" si="0"/>
        <v> </v>
      </c>
    </row>
    <row r="36" ht="15.6" customHeight="1" spans="1:4">
      <c r="A36" s="218" t="s">
        <v>137</v>
      </c>
      <c r="B36" s="219"/>
      <c r="C36" s="219"/>
      <c r="D36" s="213" t="str">
        <f t="shared" si="0"/>
        <v> </v>
      </c>
    </row>
    <row r="37" spans="1:4">
      <c r="A37" s="216" t="s">
        <v>138</v>
      </c>
      <c r="B37" s="204">
        <v>60319</v>
      </c>
      <c r="C37" s="204">
        <v>57349</v>
      </c>
      <c r="D37" s="213">
        <f t="shared" si="0"/>
        <v>105.2</v>
      </c>
    </row>
    <row r="38" spans="1:4">
      <c r="A38" s="220" t="s">
        <v>139</v>
      </c>
      <c r="B38" s="204">
        <v>7179</v>
      </c>
      <c r="C38" s="221"/>
      <c r="D38" s="213" t="str">
        <f t="shared" si="0"/>
        <v> </v>
      </c>
    </row>
    <row r="39" spans="1:4">
      <c r="A39" s="219" t="s">
        <v>140</v>
      </c>
      <c r="B39" s="219"/>
      <c r="C39" s="221"/>
      <c r="D39" s="213" t="str">
        <f t="shared" si="0"/>
        <v> </v>
      </c>
    </row>
    <row r="40" spans="1:4">
      <c r="A40" s="218" t="s">
        <v>141</v>
      </c>
      <c r="B40" s="219"/>
      <c r="C40" s="221"/>
      <c r="D40" s="213" t="str">
        <f t="shared" si="0"/>
        <v> </v>
      </c>
    </row>
    <row r="41" spans="1:4">
      <c r="A41" s="220" t="s">
        <v>142</v>
      </c>
      <c r="B41" s="219"/>
      <c r="C41" s="221"/>
      <c r="D41" s="213" t="str">
        <f t="shared" si="0"/>
        <v> </v>
      </c>
    </row>
    <row r="42" spans="1:4">
      <c r="A42" s="216" t="s">
        <v>143</v>
      </c>
      <c r="B42" s="219"/>
      <c r="C42" s="221"/>
      <c r="D42" s="213" t="str">
        <f t="shared" si="0"/>
        <v> </v>
      </c>
    </row>
    <row r="43" spans="1:4">
      <c r="A43" s="220" t="s">
        <v>144</v>
      </c>
      <c r="B43" s="219"/>
      <c r="C43" s="222"/>
      <c r="D43" s="213" t="str">
        <f t="shared" si="0"/>
        <v> </v>
      </c>
    </row>
    <row r="44" spans="1:4">
      <c r="A44" s="223" t="s">
        <v>145</v>
      </c>
      <c r="B44" s="201">
        <f>B30+B31+B32</f>
        <v>361914</v>
      </c>
      <c r="C44" s="201">
        <v>363413</v>
      </c>
      <c r="D44" s="246">
        <f t="shared" si="0"/>
        <v>99.6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G51"/>
  <sheetViews>
    <sheetView workbookViewId="0">
      <selection activeCell="F17" sqref="F17"/>
    </sheetView>
  </sheetViews>
  <sheetFormatPr defaultColWidth="9" defaultRowHeight="14.25" outlineLevelCol="6"/>
  <cols>
    <col min="1" max="1" width="37.125" customWidth="1"/>
    <col min="2" max="2" width="13.625" customWidth="1"/>
    <col min="3" max="3" width="14" customWidth="1"/>
    <col min="4" max="4" width="15.125" customWidth="1"/>
  </cols>
  <sheetData>
    <row r="1" ht="18" customHeight="1" spans="1:2">
      <c r="A1" s="211" t="s">
        <v>146</v>
      </c>
      <c r="B1" s="193"/>
    </row>
    <row r="2" ht="22.5" spans="1:4">
      <c r="A2" s="224" t="s">
        <v>7</v>
      </c>
      <c r="B2" s="224"/>
      <c r="C2" s="224"/>
      <c r="D2" s="224"/>
    </row>
    <row r="3" ht="18" customHeight="1" spans="1:4">
      <c r="A3" s="195"/>
      <c r="B3" s="193"/>
      <c r="D3" s="180" t="s">
        <v>59</v>
      </c>
    </row>
    <row r="4" ht="51" customHeight="1" spans="1:4">
      <c r="A4" s="198" t="s">
        <v>60</v>
      </c>
      <c r="B4" s="117" t="s">
        <v>61</v>
      </c>
      <c r="C4" s="82" t="s">
        <v>62</v>
      </c>
      <c r="D4" s="82" t="s">
        <v>63</v>
      </c>
    </row>
    <row r="5" spans="1:4">
      <c r="A5" s="225" t="s">
        <v>64</v>
      </c>
      <c r="B5" s="226">
        <f>SUM(B6:B22)</f>
        <v>126970</v>
      </c>
      <c r="C5" s="226">
        <v>116590</v>
      </c>
      <c r="D5" s="36">
        <f>IF(C5&lt;&gt;0,ROUND(B5/C5*100,1)," ")</f>
        <v>108.9</v>
      </c>
    </row>
    <row r="6" spans="1:4">
      <c r="A6" s="227" t="s">
        <v>65</v>
      </c>
      <c r="B6" s="228">
        <v>47320</v>
      </c>
      <c r="C6" s="229">
        <v>50880</v>
      </c>
      <c r="D6" s="30">
        <f t="shared" ref="D6:D45" si="0">IF(C6&lt;&gt;0,ROUND(B6/C6*100,1)," ")</f>
        <v>93</v>
      </c>
    </row>
    <row r="7" spans="1:4">
      <c r="A7" s="227" t="s">
        <v>66</v>
      </c>
      <c r="B7" s="230"/>
      <c r="C7" s="231"/>
      <c r="D7" s="30" t="str">
        <f t="shared" si="0"/>
        <v> </v>
      </c>
    </row>
    <row r="8" spans="1:4">
      <c r="A8" s="227" t="s">
        <v>67</v>
      </c>
      <c r="B8" s="228">
        <v>15620</v>
      </c>
      <c r="C8" s="229">
        <v>21340</v>
      </c>
      <c r="D8" s="30">
        <f t="shared" si="0"/>
        <v>73.2</v>
      </c>
    </row>
    <row r="9" spans="1:7">
      <c r="A9" s="227" t="s">
        <v>68</v>
      </c>
      <c r="B9" s="230"/>
      <c r="C9" s="231"/>
      <c r="D9" s="30" t="str">
        <f t="shared" si="0"/>
        <v> </v>
      </c>
      <c r="G9" s="120"/>
    </row>
    <row r="10" spans="1:4">
      <c r="A10" s="227" t="s">
        <v>69</v>
      </c>
      <c r="B10" s="228">
        <v>5020</v>
      </c>
      <c r="C10" s="229">
        <v>4240</v>
      </c>
      <c r="D10" s="30">
        <f t="shared" si="0"/>
        <v>118.4</v>
      </c>
    </row>
    <row r="11" spans="1:4">
      <c r="A11" s="227" t="s">
        <v>70</v>
      </c>
      <c r="B11" s="228">
        <v>5</v>
      </c>
      <c r="C11" s="229"/>
      <c r="D11" s="30" t="str">
        <f t="shared" si="0"/>
        <v> </v>
      </c>
    </row>
    <row r="12" spans="1:4">
      <c r="A12" s="227" t="s">
        <v>71</v>
      </c>
      <c r="B12" s="228">
        <v>10560</v>
      </c>
      <c r="C12" s="229">
        <v>9030</v>
      </c>
      <c r="D12" s="30">
        <f t="shared" si="0"/>
        <v>116.9</v>
      </c>
    </row>
    <row r="13" spans="1:4">
      <c r="A13" s="227" t="s">
        <v>72</v>
      </c>
      <c r="B13" s="228">
        <v>11385</v>
      </c>
      <c r="C13" s="229">
        <v>7730</v>
      </c>
      <c r="D13" s="30">
        <f t="shared" si="0"/>
        <v>147.3</v>
      </c>
    </row>
    <row r="14" spans="1:4">
      <c r="A14" s="227" t="s">
        <v>73</v>
      </c>
      <c r="B14" s="228">
        <v>4950</v>
      </c>
      <c r="C14" s="229">
        <v>2920</v>
      </c>
      <c r="D14" s="30">
        <f t="shared" si="0"/>
        <v>169.5</v>
      </c>
    </row>
    <row r="15" spans="1:4">
      <c r="A15" s="227" t="s">
        <v>74</v>
      </c>
      <c r="B15" s="228">
        <v>4565</v>
      </c>
      <c r="C15" s="229">
        <v>3930</v>
      </c>
      <c r="D15" s="30">
        <f t="shared" si="0"/>
        <v>116.2</v>
      </c>
    </row>
    <row r="16" spans="1:4">
      <c r="A16" s="227" t="s">
        <v>75</v>
      </c>
      <c r="B16" s="228">
        <v>19675</v>
      </c>
      <c r="C16" s="229">
        <v>11300</v>
      </c>
      <c r="D16" s="30">
        <f t="shared" si="0"/>
        <v>174.1</v>
      </c>
    </row>
    <row r="17" spans="1:4">
      <c r="A17" s="227" t="s">
        <v>76</v>
      </c>
      <c r="B17" s="228">
        <v>6715</v>
      </c>
      <c r="C17" s="229">
        <v>5100</v>
      </c>
      <c r="D17" s="30">
        <f t="shared" si="0"/>
        <v>131.7</v>
      </c>
    </row>
    <row r="18" spans="1:4">
      <c r="A18" s="227" t="s">
        <v>77</v>
      </c>
      <c r="B18" s="228">
        <v>100</v>
      </c>
      <c r="C18" s="229"/>
      <c r="D18" s="30" t="str">
        <f t="shared" si="0"/>
        <v> </v>
      </c>
    </row>
    <row r="19" spans="1:4">
      <c r="A19" s="227" t="s">
        <v>78</v>
      </c>
      <c r="B19" s="228">
        <v>1000</v>
      </c>
      <c r="C19" s="229">
        <v>60</v>
      </c>
      <c r="D19" s="30">
        <f t="shared" si="0"/>
        <v>1666.7</v>
      </c>
    </row>
    <row r="20" spans="1:4">
      <c r="A20" s="227" t="s">
        <v>79</v>
      </c>
      <c r="B20" s="91"/>
      <c r="C20" s="91"/>
      <c r="D20" s="30" t="str">
        <f t="shared" si="0"/>
        <v> </v>
      </c>
    </row>
    <row r="21" spans="1:4">
      <c r="A21" s="227" t="s">
        <v>80</v>
      </c>
      <c r="B21" s="232">
        <v>50</v>
      </c>
      <c r="C21" s="229">
        <v>60</v>
      </c>
      <c r="D21" s="30">
        <f t="shared" si="0"/>
        <v>83.3</v>
      </c>
    </row>
    <row r="22" spans="1:4">
      <c r="A22" s="227" t="s">
        <v>81</v>
      </c>
      <c r="B22" s="228">
        <v>5</v>
      </c>
      <c r="C22" s="229"/>
      <c r="D22" s="30" t="str">
        <f t="shared" si="0"/>
        <v> </v>
      </c>
    </row>
    <row r="23" spans="1:4">
      <c r="A23" s="225" t="s">
        <v>82</v>
      </c>
      <c r="B23" s="226">
        <f>SUM(B24:B31)</f>
        <v>40220</v>
      </c>
      <c r="C23" s="226">
        <v>45760</v>
      </c>
      <c r="D23" s="36">
        <f t="shared" si="0"/>
        <v>87.9</v>
      </c>
    </row>
    <row r="24" spans="1:4">
      <c r="A24" s="227" t="s">
        <v>83</v>
      </c>
      <c r="B24" s="228">
        <v>3120</v>
      </c>
      <c r="C24" s="229">
        <v>4320</v>
      </c>
      <c r="D24" s="30">
        <f t="shared" si="0"/>
        <v>72.2</v>
      </c>
    </row>
    <row r="25" spans="1:4">
      <c r="A25" s="227" t="s">
        <v>84</v>
      </c>
      <c r="B25" s="228">
        <v>1590</v>
      </c>
      <c r="C25" s="229">
        <v>1880</v>
      </c>
      <c r="D25" s="30">
        <f t="shared" si="0"/>
        <v>84.6</v>
      </c>
    </row>
    <row r="26" spans="1:4">
      <c r="A26" s="227" t="s">
        <v>85</v>
      </c>
      <c r="B26" s="228">
        <v>590</v>
      </c>
      <c r="C26" s="229">
        <v>360</v>
      </c>
      <c r="D26" s="30">
        <f t="shared" si="0"/>
        <v>163.9</v>
      </c>
    </row>
    <row r="27" spans="1:4">
      <c r="A27" s="227" t="s">
        <v>86</v>
      </c>
      <c r="B27" s="228"/>
      <c r="C27" s="229"/>
      <c r="D27" s="30" t="str">
        <f t="shared" si="0"/>
        <v> </v>
      </c>
    </row>
    <row r="28" spans="1:4">
      <c r="A28" s="227" t="s">
        <v>87</v>
      </c>
      <c r="B28" s="228">
        <v>34920</v>
      </c>
      <c r="C28" s="229">
        <v>39000</v>
      </c>
      <c r="D28" s="30">
        <f t="shared" si="0"/>
        <v>89.5</v>
      </c>
    </row>
    <row r="29" spans="1:4">
      <c r="A29" s="227" t="s">
        <v>88</v>
      </c>
      <c r="B29" s="228"/>
      <c r="C29" s="229">
        <v>200</v>
      </c>
      <c r="D29" s="30">
        <f t="shared" si="0"/>
        <v>0</v>
      </c>
    </row>
    <row r="30" spans="1:4">
      <c r="A30" s="227" t="s">
        <v>89</v>
      </c>
      <c r="B30" s="228"/>
      <c r="C30" s="229"/>
      <c r="D30" s="30" t="str">
        <f t="shared" si="0"/>
        <v> </v>
      </c>
    </row>
    <row r="31" spans="1:4">
      <c r="A31" s="227" t="s">
        <v>90</v>
      </c>
      <c r="B31" s="228"/>
      <c r="C31" s="229"/>
      <c r="D31" s="30" t="str">
        <f t="shared" si="0"/>
        <v> </v>
      </c>
    </row>
    <row r="32" spans="1:4">
      <c r="A32" s="233" t="s">
        <v>91</v>
      </c>
      <c r="B32" s="234">
        <f>B23+B5</f>
        <v>167190</v>
      </c>
      <c r="C32" s="234">
        <v>162350</v>
      </c>
      <c r="D32" s="36">
        <f t="shared" si="0"/>
        <v>103</v>
      </c>
    </row>
    <row r="33" spans="1:4">
      <c r="A33" s="235" t="s">
        <v>92</v>
      </c>
      <c r="B33" s="176"/>
      <c r="C33" s="236"/>
      <c r="D33" s="30" t="str">
        <f t="shared" si="0"/>
        <v> </v>
      </c>
    </row>
    <row r="34" spans="1:4">
      <c r="A34" s="235" t="s">
        <v>93</v>
      </c>
      <c r="B34" s="237">
        <f>B35+B41+B42+B43</f>
        <v>194724</v>
      </c>
      <c r="C34" s="236">
        <v>201063</v>
      </c>
      <c r="D34" s="30">
        <f t="shared" si="0"/>
        <v>96.8</v>
      </c>
    </row>
    <row r="35" spans="1:4">
      <c r="A35" s="238" t="s">
        <v>94</v>
      </c>
      <c r="B35" s="239">
        <f>B36+B37</f>
        <v>37824</v>
      </c>
      <c r="C35" s="240">
        <v>39485</v>
      </c>
      <c r="D35" s="30">
        <f t="shared" si="0"/>
        <v>95.8</v>
      </c>
    </row>
    <row r="36" spans="1:4">
      <c r="A36" s="241" t="s">
        <v>95</v>
      </c>
      <c r="B36" s="239">
        <v>13499</v>
      </c>
      <c r="C36" s="240">
        <v>13499</v>
      </c>
      <c r="D36" s="30">
        <f t="shared" si="0"/>
        <v>100</v>
      </c>
    </row>
    <row r="37" spans="1:4">
      <c r="A37" s="241" t="s">
        <v>96</v>
      </c>
      <c r="B37" s="239">
        <v>24325</v>
      </c>
      <c r="C37" s="240">
        <v>25986</v>
      </c>
      <c r="D37" s="30">
        <f t="shared" si="0"/>
        <v>93.6</v>
      </c>
    </row>
    <row r="38" spans="1:4">
      <c r="A38" s="241" t="s">
        <v>97</v>
      </c>
      <c r="B38" s="239"/>
      <c r="C38" s="240"/>
      <c r="D38" s="30" t="str">
        <f t="shared" si="0"/>
        <v> </v>
      </c>
    </row>
    <row r="39" spans="1:4">
      <c r="A39" s="242" t="s">
        <v>98</v>
      </c>
      <c r="B39" s="230"/>
      <c r="C39" s="240"/>
      <c r="D39" s="30" t="str">
        <f t="shared" si="0"/>
        <v> </v>
      </c>
    </row>
    <row r="40" spans="1:4">
      <c r="A40" s="243" t="s">
        <v>99</v>
      </c>
      <c r="B40" s="230"/>
      <c r="C40" s="240"/>
      <c r="D40" s="30" t="str">
        <f t="shared" si="0"/>
        <v> </v>
      </c>
    </row>
    <row r="41" spans="1:4">
      <c r="A41" s="243" t="s">
        <v>100</v>
      </c>
      <c r="B41" s="239">
        <v>106154</v>
      </c>
      <c r="C41" s="240">
        <v>87053</v>
      </c>
      <c r="D41" s="30">
        <f t="shared" si="0"/>
        <v>121.9</v>
      </c>
    </row>
    <row r="42" spans="1:4">
      <c r="A42" s="244" t="s">
        <v>101</v>
      </c>
      <c r="B42" s="240">
        <v>20796</v>
      </c>
      <c r="C42" s="240">
        <v>35225</v>
      </c>
      <c r="D42" s="30">
        <f t="shared" si="0"/>
        <v>59</v>
      </c>
    </row>
    <row r="43" spans="1:4">
      <c r="A43" s="238" t="s">
        <v>102</v>
      </c>
      <c r="B43" s="239">
        <v>29950</v>
      </c>
      <c r="C43" s="240">
        <v>39300</v>
      </c>
      <c r="D43" s="30">
        <f t="shared" si="0"/>
        <v>76.2</v>
      </c>
    </row>
    <row r="44" spans="1:4">
      <c r="A44" s="238" t="s">
        <v>103</v>
      </c>
      <c r="B44" s="230"/>
      <c r="C44" s="240"/>
      <c r="D44" s="30" t="str">
        <f t="shared" si="0"/>
        <v> </v>
      </c>
    </row>
    <row r="45" spans="1:4">
      <c r="A45" s="233" t="s">
        <v>104</v>
      </c>
      <c r="B45" s="236">
        <f>B32+B34</f>
        <v>361914</v>
      </c>
      <c r="C45" s="236">
        <v>363413</v>
      </c>
      <c r="D45" s="30">
        <f t="shared" si="0"/>
        <v>99.6</v>
      </c>
    </row>
    <row r="46" spans="1:2">
      <c r="A46" s="245"/>
      <c r="B46" s="193"/>
    </row>
    <row r="47" spans="1:2">
      <c r="A47" s="245"/>
      <c r="B47" s="193"/>
    </row>
    <row r="48" spans="1:2">
      <c r="A48" s="245"/>
      <c r="B48" s="193"/>
    </row>
    <row r="49" spans="1:2">
      <c r="A49" s="193"/>
      <c r="B49" s="193"/>
    </row>
    <row r="50" spans="1:2">
      <c r="A50" s="193"/>
      <c r="B50" s="193"/>
    </row>
    <row r="51" spans="1:2">
      <c r="A51" s="193"/>
      <c r="B51" s="193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92D050"/>
  </sheetPr>
  <dimension ref="A1:G44"/>
  <sheetViews>
    <sheetView topLeftCell="A12" workbookViewId="0">
      <selection activeCell="G38" sqref="G38"/>
    </sheetView>
  </sheetViews>
  <sheetFormatPr defaultColWidth="9" defaultRowHeight="14.25" outlineLevelCol="6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211" t="s">
        <v>147</v>
      </c>
      <c r="B1" s="193"/>
    </row>
    <row r="2" ht="22.5" spans="1:4">
      <c r="A2" s="194" t="s">
        <v>9</v>
      </c>
      <c r="B2" s="194"/>
      <c r="C2" s="194"/>
      <c r="D2" s="194"/>
    </row>
    <row r="3" ht="19.5" customHeight="1" spans="1:4">
      <c r="A3" s="195"/>
      <c r="B3" s="193"/>
      <c r="D3" s="180" t="s">
        <v>59</v>
      </c>
    </row>
    <row r="4" ht="44.25" customHeight="1" spans="1:4">
      <c r="A4" s="117" t="s">
        <v>60</v>
      </c>
      <c r="B4" s="117" t="s">
        <v>61</v>
      </c>
      <c r="C4" s="82" t="s">
        <v>62</v>
      </c>
      <c r="D4" s="82" t="s">
        <v>63</v>
      </c>
    </row>
    <row r="5" spans="1:4">
      <c r="A5" s="212" t="s">
        <v>106</v>
      </c>
      <c r="B5" s="108">
        <v>34061</v>
      </c>
      <c r="C5" s="108">
        <v>30684</v>
      </c>
      <c r="D5" s="30">
        <f>IF(C5&lt;&gt;0,ROUND(B5/C5*100,1)," ")</f>
        <v>111</v>
      </c>
    </row>
    <row r="6" spans="1:4">
      <c r="A6" s="212" t="s">
        <v>107</v>
      </c>
      <c r="B6" s="204"/>
      <c r="C6" s="204"/>
      <c r="D6" s="30" t="str">
        <f t="shared" ref="D6:D44" si="0">IF(C6&lt;&gt;0,ROUND(B6/C6*100,1)," ")</f>
        <v> </v>
      </c>
    </row>
    <row r="7" spans="1:4">
      <c r="A7" s="212" t="s">
        <v>108</v>
      </c>
      <c r="B7" s="204">
        <v>558</v>
      </c>
      <c r="C7" s="204">
        <v>536</v>
      </c>
      <c r="D7" s="30">
        <f t="shared" si="0"/>
        <v>104.1</v>
      </c>
    </row>
    <row r="8" spans="1:4">
      <c r="A8" s="212" t="s">
        <v>109</v>
      </c>
      <c r="B8" s="204">
        <v>7101</v>
      </c>
      <c r="C8" s="204">
        <v>7375</v>
      </c>
      <c r="D8" s="30">
        <f t="shared" si="0"/>
        <v>96.3</v>
      </c>
    </row>
    <row r="9" spans="1:7">
      <c r="A9" s="212" t="s">
        <v>110</v>
      </c>
      <c r="B9" s="204">
        <v>86448</v>
      </c>
      <c r="C9" s="204">
        <v>84136</v>
      </c>
      <c r="D9" s="30">
        <f t="shared" si="0"/>
        <v>102.7</v>
      </c>
      <c r="G9" s="120"/>
    </row>
    <row r="10" spans="1:4">
      <c r="A10" s="212" t="s">
        <v>111</v>
      </c>
      <c r="B10" s="204">
        <v>2979</v>
      </c>
      <c r="C10" s="204">
        <v>2849</v>
      </c>
      <c r="D10" s="30">
        <f t="shared" si="0"/>
        <v>104.6</v>
      </c>
    </row>
    <row r="11" spans="1:4">
      <c r="A11" s="212" t="s">
        <v>112</v>
      </c>
      <c r="B11" s="204">
        <v>3853</v>
      </c>
      <c r="C11" s="204">
        <v>2538</v>
      </c>
      <c r="D11" s="30">
        <f t="shared" si="0"/>
        <v>151.8</v>
      </c>
    </row>
    <row r="12" spans="1:4">
      <c r="A12" s="212" t="s">
        <v>113</v>
      </c>
      <c r="B12" s="204">
        <v>52013</v>
      </c>
      <c r="C12" s="204">
        <v>53971</v>
      </c>
      <c r="D12" s="30">
        <f t="shared" si="0"/>
        <v>96.4</v>
      </c>
    </row>
    <row r="13" spans="1:4">
      <c r="A13" s="212" t="s">
        <v>114</v>
      </c>
      <c r="B13" s="108">
        <v>27104</v>
      </c>
      <c r="C13" s="108">
        <v>25411</v>
      </c>
      <c r="D13" s="30">
        <f t="shared" si="0"/>
        <v>106.7</v>
      </c>
    </row>
    <row r="14" spans="1:4">
      <c r="A14" s="212" t="s">
        <v>115</v>
      </c>
      <c r="B14" s="108">
        <v>250</v>
      </c>
      <c r="C14" s="108">
        <v>250</v>
      </c>
      <c r="D14" s="30">
        <f t="shared" si="0"/>
        <v>100</v>
      </c>
    </row>
    <row r="15" spans="1:4">
      <c r="A15" s="212" t="s">
        <v>116</v>
      </c>
      <c r="B15" s="204">
        <v>11260</v>
      </c>
      <c r="C15" s="204">
        <v>16275</v>
      </c>
      <c r="D15" s="30">
        <f t="shared" si="0"/>
        <v>69.2</v>
      </c>
    </row>
    <row r="16" spans="1:4">
      <c r="A16" s="212" t="s">
        <v>117</v>
      </c>
      <c r="B16" s="204">
        <v>2517</v>
      </c>
      <c r="C16" s="204">
        <v>2630</v>
      </c>
      <c r="D16" s="30">
        <f t="shared" si="0"/>
        <v>95.7</v>
      </c>
    </row>
    <row r="17" spans="1:4">
      <c r="A17" s="212" t="s">
        <v>118</v>
      </c>
      <c r="B17" s="204">
        <v>150</v>
      </c>
      <c r="C17" s="204">
        <v>150</v>
      </c>
      <c r="D17" s="30">
        <f t="shared" si="0"/>
        <v>100</v>
      </c>
    </row>
    <row r="18" spans="1:4">
      <c r="A18" s="212" t="s">
        <v>119</v>
      </c>
      <c r="B18" s="204">
        <v>10020</v>
      </c>
      <c r="C18" s="204">
        <v>12404</v>
      </c>
      <c r="D18" s="30">
        <f t="shared" si="0"/>
        <v>80.8</v>
      </c>
    </row>
    <row r="19" spans="1:4">
      <c r="A19" s="212" t="s">
        <v>120</v>
      </c>
      <c r="B19" s="204">
        <v>100</v>
      </c>
      <c r="C19" s="204">
        <v>250</v>
      </c>
      <c r="D19" s="30">
        <f t="shared" si="0"/>
        <v>40</v>
      </c>
    </row>
    <row r="20" spans="1:4">
      <c r="A20" s="212" t="s">
        <v>121</v>
      </c>
      <c r="B20" s="204"/>
      <c r="C20" s="204"/>
      <c r="D20" s="30" t="str">
        <f t="shared" si="0"/>
        <v> </v>
      </c>
    </row>
    <row r="21" spans="1:4">
      <c r="A21" s="212" t="s">
        <v>122</v>
      </c>
      <c r="B21" s="204"/>
      <c r="C21" s="204"/>
      <c r="D21" s="30" t="str">
        <f t="shared" si="0"/>
        <v> </v>
      </c>
    </row>
    <row r="22" spans="1:4">
      <c r="A22" s="212" t="s">
        <v>123</v>
      </c>
      <c r="B22" s="204">
        <v>705</v>
      </c>
      <c r="C22" s="204">
        <v>886</v>
      </c>
      <c r="D22" s="30">
        <f t="shared" si="0"/>
        <v>79.6</v>
      </c>
    </row>
    <row r="23" spans="1:4">
      <c r="A23" s="212" t="s">
        <v>124</v>
      </c>
      <c r="B23" s="204"/>
      <c r="C23" s="204"/>
      <c r="D23" s="30" t="str">
        <f t="shared" si="0"/>
        <v> </v>
      </c>
    </row>
    <row r="24" spans="1:4">
      <c r="A24" s="212" t="s">
        <v>125</v>
      </c>
      <c r="B24" s="204"/>
      <c r="C24" s="204"/>
      <c r="D24" s="30" t="str">
        <f t="shared" si="0"/>
        <v> </v>
      </c>
    </row>
    <row r="25" spans="1:4">
      <c r="A25" s="212" t="s">
        <v>126</v>
      </c>
      <c r="B25" s="204">
        <v>5983</v>
      </c>
      <c r="C25" s="204">
        <v>3390</v>
      </c>
      <c r="D25" s="30">
        <f t="shared" si="0"/>
        <v>176.5</v>
      </c>
    </row>
    <row r="26" spans="1:4">
      <c r="A26" s="212" t="s">
        <v>127</v>
      </c>
      <c r="B26" s="204">
        <v>2706</v>
      </c>
      <c r="C26" s="204">
        <v>2624</v>
      </c>
      <c r="D26" s="30">
        <f t="shared" si="0"/>
        <v>103.1</v>
      </c>
    </row>
    <row r="27" spans="1:4">
      <c r="A27" s="212" t="s">
        <v>128</v>
      </c>
      <c r="B27" s="204">
        <v>16369</v>
      </c>
      <c r="C27" s="204">
        <v>16228</v>
      </c>
      <c r="D27" s="30">
        <f t="shared" si="0"/>
        <v>100.9</v>
      </c>
    </row>
    <row r="28" spans="1:4">
      <c r="A28" s="212" t="s">
        <v>129</v>
      </c>
      <c r="B28" s="204">
        <v>7284</v>
      </c>
      <c r="C28" s="204">
        <v>8217</v>
      </c>
      <c r="D28" s="213">
        <f t="shared" si="0"/>
        <v>88.6</v>
      </c>
    </row>
    <row r="29" spans="1:4">
      <c r="A29" s="212" t="s">
        <v>130</v>
      </c>
      <c r="B29" s="204">
        <v>19</v>
      </c>
      <c r="C29" s="204">
        <v>35</v>
      </c>
      <c r="D29" s="213">
        <f t="shared" si="0"/>
        <v>54.3</v>
      </c>
    </row>
    <row r="30" ht="16.15" customHeight="1" spans="1:4">
      <c r="A30" s="214" t="s">
        <v>131</v>
      </c>
      <c r="B30" s="201">
        <f>SUM(B5:B29)</f>
        <v>271480</v>
      </c>
      <c r="C30" s="201">
        <v>270839</v>
      </c>
      <c r="D30" s="213">
        <f t="shared" si="0"/>
        <v>100.2</v>
      </c>
    </row>
    <row r="31" ht="15" customHeight="1" spans="1:4">
      <c r="A31" s="215" t="s">
        <v>132</v>
      </c>
      <c r="B31" s="201">
        <v>22936</v>
      </c>
      <c r="C31" s="201">
        <v>35225</v>
      </c>
      <c r="D31" s="213">
        <f t="shared" si="0"/>
        <v>65.1</v>
      </c>
    </row>
    <row r="32" ht="15" customHeight="1" spans="1:4">
      <c r="A32" s="215" t="s">
        <v>133</v>
      </c>
      <c r="B32" s="201">
        <f>B33+B37+B38</f>
        <v>67498</v>
      </c>
      <c r="C32" s="201">
        <v>57349</v>
      </c>
      <c r="D32" s="213">
        <f t="shared" si="0"/>
        <v>117.7</v>
      </c>
    </row>
    <row r="33" ht="15" customHeight="1" spans="1:4">
      <c r="A33" s="216" t="s">
        <v>134</v>
      </c>
      <c r="B33" s="201"/>
      <c r="C33" s="217"/>
      <c r="D33" s="213" t="str">
        <f t="shared" si="0"/>
        <v> </v>
      </c>
    </row>
    <row r="34" ht="15" customHeight="1" spans="1:4">
      <c r="A34" s="216" t="s">
        <v>135</v>
      </c>
      <c r="B34" s="217"/>
      <c r="C34" s="217"/>
      <c r="D34" s="213" t="str">
        <f t="shared" si="0"/>
        <v> </v>
      </c>
    </row>
    <row r="35" ht="15" customHeight="1" spans="1:4">
      <c r="A35" s="218" t="s">
        <v>136</v>
      </c>
      <c r="B35" s="204"/>
      <c r="C35" s="204"/>
      <c r="D35" s="213" t="str">
        <f t="shared" si="0"/>
        <v> </v>
      </c>
    </row>
    <row r="36" ht="15.6" customHeight="1" spans="1:4">
      <c r="A36" s="218" t="s">
        <v>137</v>
      </c>
      <c r="B36" s="219"/>
      <c r="C36" s="219"/>
      <c r="D36" s="213" t="str">
        <f t="shared" si="0"/>
        <v> </v>
      </c>
    </row>
    <row r="37" spans="1:4">
      <c r="A37" s="216" t="s">
        <v>138</v>
      </c>
      <c r="B37" s="204">
        <v>60319</v>
      </c>
      <c r="C37" s="204">
        <v>57349</v>
      </c>
      <c r="D37" s="213">
        <f t="shared" si="0"/>
        <v>105.2</v>
      </c>
    </row>
    <row r="38" spans="1:4">
      <c r="A38" s="220" t="s">
        <v>139</v>
      </c>
      <c r="B38" s="204">
        <v>7179</v>
      </c>
      <c r="C38" s="221"/>
      <c r="D38" s="213" t="str">
        <f t="shared" si="0"/>
        <v> </v>
      </c>
    </row>
    <row r="39" spans="1:4">
      <c r="A39" s="219" t="s">
        <v>140</v>
      </c>
      <c r="B39" s="219"/>
      <c r="C39" s="221"/>
      <c r="D39" s="213" t="str">
        <f t="shared" si="0"/>
        <v> </v>
      </c>
    </row>
    <row r="40" spans="1:4">
      <c r="A40" s="218" t="s">
        <v>141</v>
      </c>
      <c r="B40" s="219"/>
      <c r="C40" s="221"/>
      <c r="D40" s="213" t="str">
        <f t="shared" si="0"/>
        <v> </v>
      </c>
    </row>
    <row r="41" spans="1:4">
      <c r="A41" s="220" t="s">
        <v>142</v>
      </c>
      <c r="B41" s="219"/>
      <c r="C41" s="221"/>
      <c r="D41" s="213" t="str">
        <f t="shared" si="0"/>
        <v> </v>
      </c>
    </row>
    <row r="42" spans="1:4">
      <c r="A42" s="216" t="s">
        <v>143</v>
      </c>
      <c r="B42" s="219"/>
      <c r="C42" s="221"/>
      <c r="D42" s="213" t="str">
        <f t="shared" si="0"/>
        <v> </v>
      </c>
    </row>
    <row r="43" spans="1:4">
      <c r="A43" s="220" t="s">
        <v>144</v>
      </c>
      <c r="B43" s="219"/>
      <c r="C43" s="222"/>
      <c r="D43" s="213" t="str">
        <f t="shared" si="0"/>
        <v> </v>
      </c>
    </row>
    <row r="44" spans="1:4">
      <c r="A44" s="223" t="s">
        <v>145</v>
      </c>
      <c r="B44" s="201">
        <f>B30+B31+B32</f>
        <v>361914</v>
      </c>
      <c r="C44" s="201">
        <v>363413</v>
      </c>
      <c r="D44" s="213">
        <f t="shared" si="0"/>
        <v>99.6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92D050"/>
    <pageSetUpPr fitToPage="1"/>
  </sheetPr>
  <dimension ref="A1:E416"/>
  <sheetViews>
    <sheetView showZeros="0" topLeftCell="A8" workbookViewId="0">
      <selection activeCell="K25" sqref="K25"/>
    </sheetView>
  </sheetViews>
  <sheetFormatPr defaultColWidth="9" defaultRowHeight="14.25" outlineLevelCol="4"/>
  <cols>
    <col min="1" max="1" width="9" style="191"/>
    <col min="2" max="2" width="42.75" customWidth="1"/>
    <col min="3" max="4" width="12.375" customWidth="1"/>
    <col min="5" max="5" width="15.5" customWidth="1"/>
  </cols>
  <sheetData>
    <row r="1" spans="1:3">
      <c r="A1" s="192" t="s">
        <v>148</v>
      </c>
      <c r="C1" s="193"/>
    </row>
    <row r="2" ht="30" customHeight="1" spans="1:5">
      <c r="A2" s="194" t="s">
        <v>11</v>
      </c>
      <c r="B2" s="194"/>
      <c r="C2" s="194"/>
      <c r="D2" s="194"/>
      <c r="E2" s="194"/>
    </row>
    <row r="3" ht="18.75" customHeight="1" spans="2:5">
      <c r="B3" s="195"/>
      <c r="C3" s="193"/>
      <c r="E3" s="180" t="s">
        <v>59</v>
      </c>
    </row>
    <row r="4" ht="51" customHeight="1" spans="1:5">
      <c r="A4" s="196" t="s">
        <v>149</v>
      </c>
      <c r="B4" s="197" t="s">
        <v>60</v>
      </c>
      <c r="C4" s="198" t="s">
        <v>61</v>
      </c>
      <c r="D4" s="82" t="s">
        <v>62</v>
      </c>
      <c r="E4" s="82" t="s">
        <v>63</v>
      </c>
    </row>
    <row r="5" ht="18" customHeight="1" spans="1:5">
      <c r="A5" s="199" t="s">
        <v>150</v>
      </c>
      <c r="B5" s="200" t="s">
        <v>106</v>
      </c>
      <c r="C5" s="201">
        <f>SUM(C6,C12,C17,C23,C30,C36,C40,C42,C47,C53,C57,C59,C62,C65,C68,C73,C77,C81,C85,C91,C95,C101,C104)</f>
        <v>34061</v>
      </c>
      <c r="D5" s="201">
        <f>SUM(D6,D12,D17,D23,D30,D36,D40,D42,D47,D53,D57,D59,D62,D65,D68,D73,D77,D81,D85,D91,D95,D101,D104)</f>
        <v>30684</v>
      </c>
      <c r="E5" s="36">
        <f>IF(D5&lt;&gt;0,ROUND(C5/D5*100,1)," ")</f>
        <v>111</v>
      </c>
    </row>
    <row r="6" ht="18" customHeight="1" spans="1:5">
      <c r="A6" s="199" t="s">
        <v>151</v>
      </c>
      <c r="B6" s="202" t="s">
        <v>152</v>
      </c>
      <c r="C6" s="201">
        <v>1262</v>
      </c>
      <c r="D6" s="201">
        <v>1020</v>
      </c>
      <c r="E6" s="36">
        <f t="shared" ref="E6:E69" si="0">IF(D6&lt;&gt;0,ROUND(C6/D6*100,1)," ")</f>
        <v>123.7</v>
      </c>
    </row>
    <row r="7" ht="18" customHeight="1" spans="1:5">
      <c r="A7" s="199" t="s">
        <v>153</v>
      </c>
      <c r="B7" s="203" t="s">
        <v>154</v>
      </c>
      <c r="C7" s="204">
        <v>972</v>
      </c>
      <c r="D7" s="204">
        <v>719</v>
      </c>
      <c r="E7" s="30">
        <f t="shared" si="0"/>
        <v>135.2</v>
      </c>
    </row>
    <row r="8" ht="18" customHeight="1" spans="1:5">
      <c r="A8" s="199" t="s">
        <v>155</v>
      </c>
      <c r="B8" s="203" t="s">
        <v>156</v>
      </c>
      <c r="C8" s="204">
        <v>128</v>
      </c>
      <c r="D8" s="204">
        <v>135</v>
      </c>
      <c r="E8" s="30">
        <f t="shared" si="0"/>
        <v>94.8</v>
      </c>
    </row>
    <row r="9" ht="18" customHeight="1" spans="1:5">
      <c r="A9" s="199" t="s">
        <v>157</v>
      </c>
      <c r="B9" s="203" t="s">
        <v>158</v>
      </c>
      <c r="C9" s="204">
        <v>57</v>
      </c>
      <c r="D9" s="204">
        <v>60</v>
      </c>
      <c r="E9" s="30">
        <f t="shared" si="0"/>
        <v>95</v>
      </c>
    </row>
    <row r="10" ht="18" customHeight="1" spans="1:5">
      <c r="A10" s="199" t="s">
        <v>159</v>
      </c>
      <c r="B10" s="203" t="s">
        <v>160</v>
      </c>
      <c r="C10" s="204">
        <v>50</v>
      </c>
      <c r="D10" s="204">
        <v>50</v>
      </c>
      <c r="E10" s="30">
        <f t="shared" si="0"/>
        <v>100</v>
      </c>
    </row>
    <row r="11" ht="18" customHeight="1" spans="1:5">
      <c r="A11" s="199" t="s">
        <v>161</v>
      </c>
      <c r="B11" s="203" t="s">
        <v>162</v>
      </c>
      <c r="C11" s="204">
        <v>55</v>
      </c>
      <c r="D11" s="204">
        <v>56</v>
      </c>
      <c r="E11" s="30">
        <f t="shared" si="0"/>
        <v>98.2</v>
      </c>
    </row>
    <row r="12" ht="18" customHeight="1" spans="1:5">
      <c r="A12" s="199" t="s">
        <v>163</v>
      </c>
      <c r="B12" s="202" t="s">
        <v>164</v>
      </c>
      <c r="C12" s="201">
        <v>768</v>
      </c>
      <c r="D12" s="201">
        <v>782</v>
      </c>
      <c r="E12" s="36">
        <f t="shared" si="0"/>
        <v>98.2</v>
      </c>
    </row>
    <row r="13" ht="18" customHeight="1" spans="1:5">
      <c r="A13" s="199" t="s">
        <v>165</v>
      </c>
      <c r="B13" s="203" t="s">
        <v>154</v>
      </c>
      <c r="C13" s="204">
        <v>586</v>
      </c>
      <c r="D13" s="204">
        <v>570</v>
      </c>
      <c r="E13" s="30">
        <f t="shared" si="0"/>
        <v>102.8</v>
      </c>
    </row>
    <row r="14" ht="18" customHeight="1" spans="1:5">
      <c r="A14" s="199" t="s">
        <v>166</v>
      </c>
      <c r="B14" s="203" t="s">
        <v>156</v>
      </c>
      <c r="C14" s="204">
        <v>79</v>
      </c>
      <c r="D14" s="204">
        <v>98</v>
      </c>
      <c r="E14" s="30">
        <f t="shared" si="0"/>
        <v>80.6</v>
      </c>
    </row>
    <row r="15" ht="18" customHeight="1" spans="1:5">
      <c r="A15" s="199" t="s">
        <v>167</v>
      </c>
      <c r="B15" s="203" t="s">
        <v>168</v>
      </c>
      <c r="C15" s="204">
        <v>50</v>
      </c>
      <c r="D15" s="204">
        <v>60</v>
      </c>
      <c r="E15" s="30">
        <f t="shared" si="0"/>
        <v>83.3</v>
      </c>
    </row>
    <row r="16" ht="18" customHeight="1" spans="1:5">
      <c r="A16" s="199" t="s">
        <v>169</v>
      </c>
      <c r="B16" s="203" t="s">
        <v>170</v>
      </c>
      <c r="C16" s="204">
        <v>53</v>
      </c>
      <c r="D16" s="204">
        <v>54</v>
      </c>
      <c r="E16" s="30">
        <f t="shared" si="0"/>
        <v>98.1</v>
      </c>
    </row>
    <row r="17" ht="18" customHeight="1" spans="1:5">
      <c r="A17" s="199" t="s">
        <v>171</v>
      </c>
      <c r="B17" s="202" t="s">
        <v>172</v>
      </c>
      <c r="C17" s="201">
        <v>9505</v>
      </c>
      <c r="D17" s="201">
        <v>9700</v>
      </c>
      <c r="E17" s="36">
        <f t="shared" si="0"/>
        <v>98</v>
      </c>
    </row>
    <row r="18" ht="18" customHeight="1" spans="1:5">
      <c r="A18" s="199" t="s">
        <v>173</v>
      </c>
      <c r="B18" s="203" t="s">
        <v>154</v>
      </c>
      <c r="C18" s="204">
        <v>4620</v>
      </c>
      <c r="D18" s="204">
        <v>5860</v>
      </c>
      <c r="E18" s="30">
        <f t="shared" si="0"/>
        <v>78.8</v>
      </c>
    </row>
    <row r="19" ht="18" customHeight="1" spans="1:5">
      <c r="A19" s="199" t="s">
        <v>174</v>
      </c>
      <c r="B19" s="203" t="s">
        <v>156</v>
      </c>
      <c r="C19" s="204">
        <v>341</v>
      </c>
      <c r="D19" s="204">
        <v>478</v>
      </c>
      <c r="E19" s="30">
        <f t="shared" si="0"/>
        <v>71.3</v>
      </c>
    </row>
    <row r="20" ht="18" customHeight="1" spans="1:5">
      <c r="A20" s="199" t="s">
        <v>175</v>
      </c>
      <c r="B20" s="203" t="s">
        <v>176</v>
      </c>
      <c r="C20" s="204">
        <v>2920</v>
      </c>
      <c r="D20" s="204">
        <v>2168</v>
      </c>
      <c r="E20" s="30">
        <f t="shared" si="0"/>
        <v>134.7</v>
      </c>
    </row>
    <row r="21" ht="18" customHeight="1" spans="1:5">
      <c r="A21" s="199" t="s">
        <v>177</v>
      </c>
      <c r="B21" s="203" t="s">
        <v>178</v>
      </c>
      <c r="C21" s="204">
        <v>1113</v>
      </c>
      <c r="D21" s="204">
        <v>698</v>
      </c>
      <c r="E21" s="30">
        <f t="shared" si="0"/>
        <v>159.5</v>
      </c>
    </row>
    <row r="22" ht="18" customHeight="1" spans="1:5">
      <c r="A22" s="199" t="s">
        <v>179</v>
      </c>
      <c r="B22" s="203" t="s">
        <v>162</v>
      </c>
      <c r="C22" s="204">
        <v>511</v>
      </c>
      <c r="D22" s="204">
        <v>496</v>
      </c>
      <c r="E22" s="30">
        <f t="shared" si="0"/>
        <v>103</v>
      </c>
    </row>
    <row r="23" ht="18" customHeight="1" spans="1:5">
      <c r="A23" s="199" t="s">
        <v>180</v>
      </c>
      <c r="B23" s="202" t="s">
        <v>181</v>
      </c>
      <c r="C23" s="201">
        <v>1063</v>
      </c>
      <c r="D23" s="201">
        <v>786</v>
      </c>
      <c r="E23" s="36">
        <f t="shared" si="0"/>
        <v>135.2</v>
      </c>
    </row>
    <row r="24" ht="18" customHeight="1" spans="1:5">
      <c r="A24" s="199" t="s">
        <v>182</v>
      </c>
      <c r="B24" s="203" t="s">
        <v>154</v>
      </c>
      <c r="C24" s="204">
        <v>252</v>
      </c>
      <c r="D24" s="204">
        <v>237</v>
      </c>
      <c r="E24" s="30">
        <f t="shared" si="0"/>
        <v>106.3</v>
      </c>
    </row>
    <row r="25" ht="18" customHeight="1" spans="1:5">
      <c r="A25" s="199" t="s">
        <v>183</v>
      </c>
      <c r="B25" s="203" t="s">
        <v>156</v>
      </c>
      <c r="C25" s="204">
        <v>443</v>
      </c>
      <c r="D25" s="204">
        <v>205</v>
      </c>
      <c r="E25" s="30">
        <f t="shared" si="0"/>
        <v>216.1</v>
      </c>
    </row>
    <row r="26" ht="18" customHeight="1" spans="1:5">
      <c r="A26" s="199" t="s">
        <v>184</v>
      </c>
      <c r="B26" s="203" t="s">
        <v>185</v>
      </c>
      <c r="C26" s="204">
        <v>0</v>
      </c>
      <c r="D26" s="204">
        <v>0</v>
      </c>
      <c r="E26" s="30" t="str">
        <f t="shared" si="0"/>
        <v> </v>
      </c>
    </row>
    <row r="27" ht="18" customHeight="1" spans="1:5">
      <c r="A27" s="199" t="s">
        <v>186</v>
      </c>
      <c r="B27" s="203" t="s">
        <v>187</v>
      </c>
      <c r="C27" s="204">
        <v>3</v>
      </c>
      <c r="D27" s="204">
        <v>3</v>
      </c>
      <c r="E27" s="30">
        <f t="shared" si="0"/>
        <v>100</v>
      </c>
    </row>
    <row r="28" ht="18" customHeight="1" spans="1:5">
      <c r="A28" s="199" t="s">
        <v>188</v>
      </c>
      <c r="B28" s="203" t="s">
        <v>170</v>
      </c>
      <c r="C28" s="204">
        <v>365</v>
      </c>
      <c r="D28" s="204">
        <v>341</v>
      </c>
      <c r="E28" s="30">
        <f t="shared" si="0"/>
        <v>107</v>
      </c>
    </row>
    <row r="29" ht="18" customHeight="1" spans="1:5">
      <c r="A29" s="199" t="s">
        <v>189</v>
      </c>
      <c r="B29" s="203" t="s">
        <v>190</v>
      </c>
      <c r="C29" s="204">
        <v>0</v>
      </c>
      <c r="D29" s="204">
        <v>0</v>
      </c>
      <c r="E29" s="30" t="str">
        <f t="shared" si="0"/>
        <v> </v>
      </c>
    </row>
    <row r="30" ht="18" customHeight="1" spans="1:5">
      <c r="A30" s="199" t="s">
        <v>191</v>
      </c>
      <c r="B30" s="202" t="s">
        <v>192</v>
      </c>
      <c r="C30" s="201">
        <v>629</v>
      </c>
      <c r="D30" s="201">
        <v>686</v>
      </c>
      <c r="E30" s="36">
        <f t="shared" si="0"/>
        <v>91.7</v>
      </c>
    </row>
    <row r="31" ht="18" customHeight="1" spans="1:5">
      <c r="A31" s="199" t="s">
        <v>193</v>
      </c>
      <c r="B31" s="203" t="s">
        <v>154</v>
      </c>
      <c r="C31" s="204">
        <v>417</v>
      </c>
      <c r="D31" s="204">
        <v>367</v>
      </c>
      <c r="E31" s="30">
        <f t="shared" si="0"/>
        <v>113.6</v>
      </c>
    </row>
    <row r="32" ht="18" customHeight="1" spans="1:5">
      <c r="A32" s="199" t="s">
        <v>194</v>
      </c>
      <c r="B32" s="203" t="s">
        <v>156</v>
      </c>
      <c r="C32" s="204">
        <v>10</v>
      </c>
      <c r="D32" s="204">
        <v>14</v>
      </c>
      <c r="E32" s="30">
        <f t="shared" si="0"/>
        <v>71.4</v>
      </c>
    </row>
    <row r="33" ht="18" customHeight="1" spans="1:5">
      <c r="A33" s="199" t="s">
        <v>195</v>
      </c>
      <c r="B33" s="203" t="s">
        <v>196</v>
      </c>
      <c r="C33" s="204">
        <v>132</v>
      </c>
      <c r="D33" s="204">
        <v>103</v>
      </c>
      <c r="E33" s="30">
        <f t="shared" si="0"/>
        <v>128.2</v>
      </c>
    </row>
    <row r="34" ht="18" customHeight="1" spans="1:5">
      <c r="A34" s="199" t="s">
        <v>197</v>
      </c>
      <c r="B34" s="203" t="s">
        <v>198</v>
      </c>
      <c r="C34" s="204">
        <v>5</v>
      </c>
      <c r="D34" s="204">
        <v>143</v>
      </c>
      <c r="E34" s="30">
        <f t="shared" si="0"/>
        <v>3.5</v>
      </c>
    </row>
    <row r="35" ht="18" customHeight="1" spans="1:5">
      <c r="A35" s="199" t="s">
        <v>199</v>
      </c>
      <c r="B35" s="203" t="s">
        <v>162</v>
      </c>
      <c r="C35" s="204">
        <v>65</v>
      </c>
      <c r="D35" s="204">
        <v>59</v>
      </c>
      <c r="E35" s="30">
        <f t="shared" si="0"/>
        <v>110.2</v>
      </c>
    </row>
    <row r="36" ht="18" customHeight="1" spans="1:5">
      <c r="A36" s="199" t="s">
        <v>200</v>
      </c>
      <c r="B36" s="202" t="s">
        <v>201</v>
      </c>
      <c r="C36" s="201">
        <v>1435</v>
      </c>
      <c r="D36" s="201">
        <v>1554</v>
      </c>
      <c r="E36" s="36">
        <f t="shared" si="0"/>
        <v>92.3</v>
      </c>
    </row>
    <row r="37" ht="18" customHeight="1" spans="1:5">
      <c r="A37" s="199" t="s">
        <v>202</v>
      </c>
      <c r="B37" s="203" t="s">
        <v>154</v>
      </c>
      <c r="C37" s="204">
        <v>265</v>
      </c>
      <c r="D37" s="204">
        <v>276</v>
      </c>
      <c r="E37" s="30">
        <f t="shared" si="0"/>
        <v>96</v>
      </c>
    </row>
    <row r="38" ht="18" customHeight="1" spans="1:5">
      <c r="A38" s="199" t="s">
        <v>203</v>
      </c>
      <c r="B38" s="203" t="s">
        <v>156</v>
      </c>
      <c r="C38" s="204">
        <v>314</v>
      </c>
      <c r="D38" s="204">
        <v>371</v>
      </c>
      <c r="E38" s="30">
        <f t="shared" si="0"/>
        <v>84.6</v>
      </c>
    </row>
    <row r="39" ht="18" customHeight="1" spans="1:5">
      <c r="A39" s="199" t="s">
        <v>204</v>
      </c>
      <c r="B39" s="203" t="s">
        <v>205</v>
      </c>
      <c r="C39" s="204">
        <v>856</v>
      </c>
      <c r="D39" s="204">
        <v>907</v>
      </c>
      <c r="E39" s="30">
        <f t="shared" si="0"/>
        <v>94.4</v>
      </c>
    </row>
    <row r="40" ht="18" customHeight="1" spans="1:5">
      <c r="A40" s="199" t="s">
        <v>206</v>
      </c>
      <c r="B40" s="202" t="s">
        <v>207</v>
      </c>
      <c r="C40" s="201">
        <v>2500</v>
      </c>
      <c r="D40" s="201">
        <v>2802</v>
      </c>
      <c r="E40" s="36">
        <f t="shared" si="0"/>
        <v>89.2</v>
      </c>
    </row>
    <row r="41" ht="18" customHeight="1" spans="1:5">
      <c r="A41" s="199" t="s">
        <v>208</v>
      </c>
      <c r="B41" s="203" t="s">
        <v>209</v>
      </c>
      <c r="C41" s="204">
        <v>2500</v>
      </c>
      <c r="D41" s="204">
        <v>2802</v>
      </c>
      <c r="E41" s="30">
        <f t="shared" si="0"/>
        <v>89.2</v>
      </c>
    </row>
    <row r="42" ht="18" customHeight="1" spans="1:5">
      <c r="A42" s="199" t="s">
        <v>210</v>
      </c>
      <c r="B42" s="202" t="s">
        <v>211</v>
      </c>
      <c r="C42" s="201">
        <v>459</v>
      </c>
      <c r="D42" s="201">
        <v>374</v>
      </c>
      <c r="E42" s="36">
        <f t="shared" si="0"/>
        <v>122.7</v>
      </c>
    </row>
    <row r="43" ht="18" customHeight="1" spans="1:5">
      <c r="A43" s="199" t="s">
        <v>212</v>
      </c>
      <c r="B43" s="203" t="s">
        <v>154</v>
      </c>
      <c r="C43" s="204">
        <v>179</v>
      </c>
      <c r="D43" s="204">
        <v>138</v>
      </c>
      <c r="E43" s="30">
        <f t="shared" si="0"/>
        <v>129.7</v>
      </c>
    </row>
    <row r="44" ht="18" customHeight="1" spans="1:5">
      <c r="A44" s="199" t="s">
        <v>213</v>
      </c>
      <c r="B44" s="203" t="s">
        <v>214</v>
      </c>
      <c r="C44" s="204"/>
      <c r="D44" s="204">
        <v>0</v>
      </c>
      <c r="E44" s="30" t="str">
        <f t="shared" si="0"/>
        <v> </v>
      </c>
    </row>
    <row r="45" ht="18" customHeight="1" spans="1:5">
      <c r="A45" s="199" t="s">
        <v>215</v>
      </c>
      <c r="B45" s="203" t="s">
        <v>205</v>
      </c>
      <c r="C45" s="204">
        <v>261</v>
      </c>
      <c r="D45" s="204">
        <v>217</v>
      </c>
      <c r="E45" s="30">
        <f t="shared" si="0"/>
        <v>120.3</v>
      </c>
    </row>
    <row r="46" ht="18" customHeight="1" spans="1:5">
      <c r="A46" s="199" t="s">
        <v>216</v>
      </c>
      <c r="B46" s="203" t="s">
        <v>217</v>
      </c>
      <c r="C46" s="204">
        <v>19</v>
      </c>
      <c r="D46" s="204">
        <v>19</v>
      </c>
      <c r="E46" s="30">
        <f t="shared" si="0"/>
        <v>100</v>
      </c>
    </row>
    <row r="47" ht="18" customHeight="1" spans="1:5">
      <c r="A47" s="199" t="s">
        <v>218</v>
      </c>
      <c r="B47" s="202" t="s">
        <v>219</v>
      </c>
      <c r="C47" s="201">
        <v>2116</v>
      </c>
      <c r="D47" s="201">
        <v>2202</v>
      </c>
      <c r="E47" s="36">
        <f t="shared" si="0"/>
        <v>96.1</v>
      </c>
    </row>
    <row r="48" ht="18" customHeight="1" spans="1:5">
      <c r="A48" s="199" t="s">
        <v>220</v>
      </c>
      <c r="B48" s="203" t="s">
        <v>154</v>
      </c>
      <c r="C48" s="204">
        <v>1342</v>
      </c>
      <c r="D48" s="204">
        <v>1302</v>
      </c>
      <c r="E48" s="30">
        <f t="shared" si="0"/>
        <v>103.1</v>
      </c>
    </row>
    <row r="49" ht="18" customHeight="1" spans="1:5">
      <c r="A49" s="199" t="s">
        <v>221</v>
      </c>
      <c r="B49" s="203" t="s">
        <v>156</v>
      </c>
      <c r="C49" s="204">
        <v>146</v>
      </c>
      <c r="D49" s="204">
        <v>375</v>
      </c>
      <c r="E49" s="30">
        <f t="shared" si="0"/>
        <v>38.9</v>
      </c>
    </row>
    <row r="50" ht="18" customHeight="1" spans="1:5">
      <c r="A50" s="199" t="s">
        <v>222</v>
      </c>
      <c r="B50" s="203" t="s">
        <v>223</v>
      </c>
      <c r="C50" s="204">
        <v>120</v>
      </c>
      <c r="D50" s="204">
        <v>120</v>
      </c>
      <c r="E50" s="30">
        <f t="shared" si="0"/>
        <v>100</v>
      </c>
    </row>
    <row r="51" ht="18" customHeight="1" spans="1:5">
      <c r="A51" s="199" t="s">
        <v>224</v>
      </c>
      <c r="B51" s="203" t="s">
        <v>225</v>
      </c>
      <c r="C51" s="204">
        <v>13</v>
      </c>
      <c r="D51" s="204">
        <v>0</v>
      </c>
      <c r="E51" s="30" t="str">
        <f t="shared" si="0"/>
        <v> </v>
      </c>
    </row>
    <row r="52" ht="18" customHeight="1" spans="1:5">
      <c r="A52" s="199" t="s">
        <v>226</v>
      </c>
      <c r="B52" s="203" t="s">
        <v>162</v>
      </c>
      <c r="C52" s="204">
        <v>495</v>
      </c>
      <c r="D52" s="204">
        <v>405</v>
      </c>
      <c r="E52" s="30">
        <f t="shared" si="0"/>
        <v>122.2</v>
      </c>
    </row>
    <row r="53" ht="18" customHeight="1" spans="1:5">
      <c r="A53" s="199" t="s">
        <v>227</v>
      </c>
      <c r="B53" s="202" t="s">
        <v>228</v>
      </c>
      <c r="C53" s="201">
        <v>1158</v>
      </c>
      <c r="D53" s="201">
        <v>1376</v>
      </c>
      <c r="E53" s="36">
        <f t="shared" si="0"/>
        <v>84.2</v>
      </c>
    </row>
    <row r="54" ht="18" customHeight="1" spans="1:5">
      <c r="A54" s="199" t="s">
        <v>229</v>
      </c>
      <c r="B54" s="203" t="s">
        <v>154</v>
      </c>
      <c r="C54" s="204">
        <v>393</v>
      </c>
      <c r="D54" s="204">
        <v>385</v>
      </c>
      <c r="E54" s="30">
        <f t="shared" si="0"/>
        <v>102.1</v>
      </c>
    </row>
    <row r="55" ht="18" customHeight="1" spans="1:5">
      <c r="A55" s="199" t="s">
        <v>230</v>
      </c>
      <c r="B55" s="203" t="s">
        <v>156</v>
      </c>
      <c r="C55" s="204">
        <v>275</v>
      </c>
      <c r="D55" s="204">
        <v>540</v>
      </c>
      <c r="E55" s="30">
        <f t="shared" si="0"/>
        <v>50.9</v>
      </c>
    </row>
    <row r="56" ht="18" customHeight="1" spans="1:5">
      <c r="A56" s="199" t="s">
        <v>231</v>
      </c>
      <c r="B56" s="203" t="s">
        <v>205</v>
      </c>
      <c r="C56" s="204">
        <v>490</v>
      </c>
      <c r="D56" s="204">
        <v>451</v>
      </c>
      <c r="E56" s="30">
        <f t="shared" si="0"/>
        <v>108.6</v>
      </c>
    </row>
    <row r="57" ht="18" customHeight="1" spans="1:5">
      <c r="A57" s="199" t="s">
        <v>232</v>
      </c>
      <c r="B57" s="202" t="s">
        <v>233</v>
      </c>
      <c r="C57" s="201">
        <v>70</v>
      </c>
      <c r="D57" s="201">
        <v>70</v>
      </c>
      <c r="E57" s="36">
        <f t="shared" si="0"/>
        <v>100</v>
      </c>
    </row>
    <row r="58" ht="18" customHeight="1" spans="1:5">
      <c r="A58" s="199" t="s">
        <v>234</v>
      </c>
      <c r="B58" s="203" t="s">
        <v>235</v>
      </c>
      <c r="C58" s="204">
        <v>70</v>
      </c>
      <c r="D58" s="204">
        <v>70</v>
      </c>
      <c r="E58" s="30">
        <f t="shared" si="0"/>
        <v>100</v>
      </c>
    </row>
    <row r="59" ht="18" customHeight="1" spans="1:5">
      <c r="A59" s="199" t="s">
        <v>236</v>
      </c>
      <c r="B59" s="202" t="s">
        <v>237</v>
      </c>
      <c r="C59" s="201">
        <v>159</v>
      </c>
      <c r="D59" s="201">
        <v>13</v>
      </c>
      <c r="E59" s="36">
        <f t="shared" si="0"/>
        <v>1223.1</v>
      </c>
    </row>
    <row r="60" ht="18" customHeight="1" spans="1:5">
      <c r="A60" s="199" t="s">
        <v>238</v>
      </c>
      <c r="B60" s="203" t="s">
        <v>154</v>
      </c>
      <c r="C60" s="204">
        <v>116</v>
      </c>
      <c r="D60" s="204">
        <v>0</v>
      </c>
      <c r="E60" s="30" t="str">
        <f t="shared" si="0"/>
        <v> </v>
      </c>
    </row>
    <row r="61" ht="18" customHeight="1" spans="1:5">
      <c r="A61" s="199" t="s">
        <v>239</v>
      </c>
      <c r="B61" s="203" t="s">
        <v>156</v>
      </c>
      <c r="C61" s="204">
        <v>43</v>
      </c>
      <c r="D61" s="204">
        <v>13</v>
      </c>
      <c r="E61" s="30">
        <f t="shared" si="0"/>
        <v>330.8</v>
      </c>
    </row>
    <row r="62" ht="18" customHeight="1" spans="1:5">
      <c r="A62" s="199" t="s">
        <v>240</v>
      </c>
      <c r="B62" s="202" t="s">
        <v>241</v>
      </c>
      <c r="C62" s="201">
        <v>437</v>
      </c>
      <c r="D62" s="201">
        <v>382</v>
      </c>
      <c r="E62" s="36">
        <f t="shared" si="0"/>
        <v>114.4</v>
      </c>
    </row>
    <row r="63" ht="18" customHeight="1" spans="1:5">
      <c r="A63" s="199" t="s">
        <v>242</v>
      </c>
      <c r="B63" s="203" t="s">
        <v>154</v>
      </c>
      <c r="C63" s="204">
        <v>375</v>
      </c>
      <c r="D63" s="204">
        <v>315</v>
      </c>
      <c r="E63" s="30">
        <f t="shared" si="0"/>
        <v>119</v>
      </c>
    </row>
    <row r="64" ht="18" customHeight="1" spans="1:5">
      <c r="A64" s="199" t="s">
        <v>243</v>
      </c>
      <c r="B64" s="203" t="s">
        <v>156</v>
      </c>
      <c r="C64" s="204">
        <v>62</v>
      </c>
      <c r="D64" s="204">
        <v>67</v>
      </c>
      <c r="E64" s="30">
        <f t="shared" si="0"/>
        <v>92.5</v>
      </c>
    </row>
    <row r="65" ht="18" customHeight="1" spans="1:5">
      <c r="A65" s="199" t="s">
        <v>244</v>
      </c>
      <c r="B65" s="202" t="s">
        <v>245</v>
      </c>
      <c r="C65" s="201">
        <v>102</v>
      </c>
      <c r="D65" s="201">
        <v>80</v>
      </c>
      <c r="E65" s="36">
        <f t="shared" si="0"/>
        <v>127.5</v>
      </c>
    </row>
    <row r="66" ht="18" customHeight="1" spans="1:5">
      <c r="A66" s="199" t="s">
        <v>246</v>
      </c>
      <c r="B66" s="203" t="s">
        <v>154</v>
      </c>
      <c r="C66" s="204">
        <v>90</v>
      </c>
      <c r="D66" s="204">
        <v>80</v>
      </c>
      <c r="E66" s="30">
        <f t="shared" si="0"/>
        <v>112.5</v>
      </c>
    </row>
    <row r="67" ht="18" customHeight="1" spans="1:5">
      <c r="A67" s="199" t="s">
        <v>247</v>
      </c>
      <c r="B67" s="203" t="s">
        <v>156</v>
      </c>
      <c r="C67" s="204">
        <v>12</v>
      </c>
      <c r="D67" s="204">
        <v>0</v>
      </c>
      <c r="E67" s="30" t="str">
        <f t="shared" si="0"/>
        <v> </v>
      </c>
    </row>
    <row r="68" ht="18" customHeight="1" spans="1:5">
      <c r="A68" s="199" t="s">
        <v>248</v>
      </c>
      <c r="B68" s="202" t="s">
        <v>249</v>
      </c>
      <c r="C68" s="201">
        <v>1067</v>
      </c>
      <c r="D68" s="201">
        <v>945</v>
      </c>
      <c r="E68" s="36">
        <f t="shared" si="0"/>
        <v>112.9</v>
      </c>
    </row>
    <row r="69" ht="18" customHeight="1" spans="1:5">
      <c r="A69" s="199" t="s">
        <v>250</v>
      </c>
      <c r="B69" s="203" t="s">
        <v>154</v>
      </c>
      <c r="C69" s="204">
        <v>629</v>
      </c>
      <c r="D69" s="204">
        <v>456</v>
      </c>
      <c r="E69" s="30">
        <f t="shared" si="0"/>
        <v>137.9</v>
      </c>
    </row>
    <row r="70" ht="18" customHeight="1" spans="1:5">
      <c r="A70" s="199" t="s">
        <v>251</v>
      </c>
      <c r="B70" s="203" t="s">
        <v>156</v>
      </c>
      <c r="C70" s="204">
        <v>243</v>
      </c>
      <c r="D70" s="204">
        <v>311</v>
      </c>
      <c r="E70" s="30">
        <f>IF(D70&lt;&gt;0,ROUND(C70/D70*100,1)," ")</f>
        <v>78.1</v>
      </c>
    </row>
    <row r="71" ht="18" customHeight="1" spans="1:5">
      <c r="A71" s="199" t="s">
        <v>252</v>
      </c>
      <c r="B71" s="203" t="s">
        <v>205</v>
      </c>
      <c r="C71" s="204">
        <v>195</v>
      </c>
      <c r="D71" s="204">
        <v>162</v>
      </c>
      <c r="E71" s="30">
        <f>IF(D71&lt;&gt;0,ROUND(C71/D71*100,1)," ")</f>
        <v>120.4</v>
      </c>
    </row>
    <row r="72" ht="18" customHeight="1" spans="1:5">
      <c r="A72" s="199">
        <v>2012999</v>
      </c>
      <c r="B72" s="203" t="s">
        <v>253</v>
      </c>
      <c r="C72" s="201">
        <v>0</v>
      </c>
      <c r="D72" s="204">
        <v>16</v>
      </c>
      <c r="E72" s="30">
        <f>IF(D72&lt;&gt;0,ROUND(C72/D72*100,1)," ")</f>
        <v>0</v>
      </c>
    </row>
    <row r="73" ht="18" customHeight="1" spans="1:5">
      <c r="A73" s="199" t="s">
        <v>254</v>
      </c>
      <c r="B73" s="202" t="s">
        <v>255</v>
      </c>
      <c r="C73" s="201">
        <v>943</v>
      </c>
      <c r="D73" s="201">
        <v>824</v>
      </c>
      <c r="E73" s="36">
        <f t="shared" ref="E73:E134" si="1">IF(D73&lt;&gt;0,ROUND(C73/D73*100,1)," ")</f>
        <v>114.4</v>
      </c>
    </row>
    <row r="74" ht="18" customHeight="1" spans="1:5">
      <c r="A74" s="199" t="s">
        <v>256</v>
      </c>
      <c r="B74" s="203" t="s">
        <v>154</v>
      </c>
      <c r="C74" s="204">
        <v>400</v>
      </c>
      <c r="D74" s="204">
        <v>446</v>
      </c>
      <c r="E74" s="30">
        <f t="shared" si="1"/>
        <v>89.7</v>
      </c>
    </row>
    <row r="75" ht="18" customHeight="1" spans="1:5">
      <c r="A75" s="199" t="s">
        <v>257</v>
      </c>
      <c r="B75" s="203" t="s">
        <v>156</v>
      </c>
      <c r="C75" s="204">
        <v>345</v>
      </c>
      <c r="D75" s="204">
        <v>188</v>
      </c>
      <c r="E75" s="30">
        <f t="shared" si="1"/>
        <v>183.5</v>
      </c>
    </row>
    <row r="76" ht="18" customHeight="1" spans="1:5">
      <c r="A76" s="199" t="s">
        <v>258</v>
      </c>
      <c r="B76" s="203" t="s">
        <v>205</v>
      </c>
      <c r="C76" s="204">
        <v>198</v>
      </c>
      <c r="D76" s="204">
        <v>190</v>
      </c>
      <c r="E76" s="30">
        <f t="shared" si="1"/>
        <v>104.2</v>
      </c>
    </row>
    <row r="77" ht="18" customHeight="1" spans="1:5">
      <c r="A77" s="199" t="s">
        <v>259</v>
      </c>
      <c r="B77" s="202" t="s">
        <v>260</v>
      </c>
      <c r="C77" s="201">
        <v>1096</v>
      </c>
      <c r="D77" s="201">
        <v>1019</v>
      </c>
      <c r="E77" s="36">
        <f t="shared" si="1"/>
        <v>107.6</v>
      </c>
    </row>
    <row r="78" ht="18" customHeight="1" spans="1:5">
      <c r="A78" s="199" t="s">
        <v>261</v>
      </c>
      <c r="B78" s="203" t="s">
        <v>154</v>
      </c>
      <c r="C78" s="204">
        <v>456</v>
      </c>
      <c r="D78" s="204">
        <v>385</v>
      </c>
      <c r="E78" s="30">
        <f t="shared" si="1"/>
        <v>118.4</v>
      </c>
    </row>
    <row r="79" ht="18" customHeight="1" spans="1:5">
      <c r="A79" s="199" t="s">
        <v>262</v>
      </c>
      <c r="B79" s="203" t="s">
        <v>156</v>
      </c>
      <c r="C79" s="204">
        <v>598</v>
      </c>
      <c r="D79" s="204">
        <v>599</v>
      </c>
      <c r="E79" s="30">
        <f t="shared" si="1"/>
        <v>99.8</v>
      </c>
    </row>
    <row r="80" ht="18" customHeight="1" spans="1:5">
      <c r="A80" s="199" t="s">
        <v>263</v>
      </c>
      <c r="B80" s="203" t="s">
        <v>205</v>
      </c>
      <c r="C80" s="204">
        <v>42</v>
      </c>
      <c r="D80" s="204">
        <v>35</v>
      </c>
      <c r="E80" s="30">
        <f t="shared" si="1"/>
        <v>120</v>
      </c>
    </row>
    <row r="81" ht="18" customHeight="1" spans="1:5">
      <c r="A81" s="199" t="s">
        <v>264</v>
      </c>
      <c r="B81" s="202" t="s">
        <v>265</v>
      </c>
      <c r="C81" s="201">
        <v>1787</v>
      </c>
      <c r="D81" s="201">
        <v>2180</v>
      </c>
      <c r="E81" s="36">
        <f t="shared" si="1"/>
        <v>82</v>
      </c>
    </row>
    <row r="82" ht="18" customHeight="1" spans="1:5">
      <c r="A82" s="199" t="s">
        <v>266</v>
      </c>
      <c r="B82" s="203" t="s">
        <v>154</v>
      </c>
      <c r="C82" s="204">
        <v>583</v>
      </c>
      <c r="D82" s="204">
        <v>718</v>
      </c>
      <c r="E82" s="30">
        <f t="shared" si="1"/>
        <v>81.2</v>
      </c>
    </row>
    <row r="83" ht="18" customHeight="1" spans="1:5">
      <c r="A83" s="199" t="s">
        <v>267</v>
      </c>
      <c r="B83" s="203" t="s">
        <v>156</v>
      </c>
      <c r="C83" s="204">
        <v>1000</v>
      </c>
      <c r="D83" s="204">
        <v>1175</v>
      </c>
      <c r="E83" s="30">
        <f t="shared" si="1"/>
        <v>85.1</v>
      </c>
    </row>
    <row r="84" ht="18" customHeight="1" spans="1:5">
      <c r="A84" s="199" t="s">
        <v>268</v>
      </c>
      <c r="B84" s="203" t="s">
        <v>205</v>
      </c>
      <c r="C84" s="204">
        <v>204</v>
      </c>
      <c r="D84" s="204">
        <v>287</v>
      </c>
      <c r="E84" s="30">
        <f t="shared" si="1"/>
        <v>71.1</v>
      </c>
    </row>
    <row r="85" ht="18" customHeight="1" spans="1:5">
      <c r="A85" s="199" t="s">
        <v>269</v>
      </c>
      <c r="B85" s="202" t="s">
        <v>270</v>
      </c>
      <c r="C85" s="201">
        <v>520</v>
      </c>
      <c r="D85" s="201">
        <f>446+19</f>
        <v>465</v>
      </c>
      <c r="E85" s="36">
        <f t="shared" si="1"/>
        <v>111.8</v>
      </c>
    </row>
    <row r="86" ht="18" customHeight="1" spans="1:5">
      <c r="A86" s="199" t="s">
        <v>271</v>
      </c>
      <c r="B86" s="203" t="s">
        <v>154</v>
      </c>
      <c r="C86" s="204">
        <v>266</v>
      </c>
      <c r="D86" s="204">
        <v>216</v>
      </c>
      <c r="E86" s="30">
        <f t="shared" si="1"/>
        <v>123.1</v>
      </c>
    </row>
    <row r="87" ht="18" customHeight="1" spans="1:5">
      <c r="A87" s="199" t="s">
        <v>272</v>
      </c>
      <c r="B87" s="203" t="s">
        <v>156</v>
      </c>
      <c r="C87" s="204">
        <v>118</v>
      </c>
      <c r="D87" s="204">
        <v>124</v>
      </c>
      <c r="E87" s="30">
        <f t="shared" si="1"/>
        <v>95.2</v>
      </c>
    </row>
    <row r="88" ht="18" customHeight="1" spans="1:5">
      <c r="A88" s="199" t="s">
        <v>273</v>
      </c>
      <c r="B88" s="203" t="s">
        <v>274</v>
      </c>
      <c r="C88" s="204">
        <v>20</v>
      </c>
      <c r="D88" s="204">
        <v>10</v>
      </c>
      <c r="E88" s="30">
        <f t="shared" si="1"/>
        <v>200</v>
      </c>
    </row>
    <row r="89" ht="18" customHeight="1" spans="1:5">
      <c r="A89" s="199" t="s">
        <v>275</v>
      </c>
      <c r="B89" s="203" t="s">
        <v>276</v>
      </c>
      <c r="C89" s="204">
        <v>7</v>
      </c>
      <c r="D89" s="204">
        <v>26</v>
      </c>
      <c r="E89" s="30">
        <f t="shared" si="1"/>
        <v>26.9</v>
      </c>
    </row>
    <row r="90" ht="18" customHeight="1" spans="1:5">
      <c r="A90" s="199" t="s">
        <v>277</v>
      </c>
      <c r="B90" s="203" t="s">
        <v>162</v>
      </c>
      <c r="C90" s="204">
        <v>109</v>
      </c>
      <c r="D90" s="204">
        <v>89</v>
      </c>
      <c r="E90" s="30">
        <f t="shared" si="1"/>
        <v>122.5</v>
      </c>
    </row>
    <row r="91" ht="18" customHeight="1" spans="1:5">
      <c r="A91" s="199" t="s">
        <v>278</v>
      </c>
      <c r="B91" s="202" t="s">
        <v>279</v>
      </c>
      <c r="C91" s="201">
        <v>1087</v>
      </c>
      <c r="D91" s="201">
        <v>686</v>
      </c>
      <c r="E91" s="36">
        <f t="shared" si="1"/>
        <v>158.5</v>
      </c>
    </row>
    <row r="92" ht="18" customHeight="1" spans="1:5">
      <c r="A92" s="199" t="s">
        <v>280</v>
      </c>
      <c r="B92" s="203" t="s">
        <v>154</v>
      </c>
      <c r="C92" s="204">
        <v>566</v>
      </c>
      <c r="D92" s="204">
        <v>577</v>
      </c>
      <c r="E92" s="30">
        <f t="shared" si="1"/>
        <v>98.1</v>
      </c>
    </row>
    <row r="93" ht="18" customHeight="1" spans="1:5">
      <c r="A93" s="199" t="s">
        <v>281</v>
      </c>
      <c r="B93" s="203" t="s">
        <v>156</v>
      </c>
      <c r="C93" s="204">
        <v>230</v>
      </c>
      <c r="D93" s="204">
        <v>15</v>
      </c>
      <c r="E93" s="30">
        <f t="shared" si="1"/>
        <v>1533.3</v>
      </c>
    </row>
    <row r="94" ht="18" customHeight="1" spans="1:5">
      <c r="A94" s="199" t="s">
        <v>282</v>
      </c>
      <c r="B94" s="203" t="s">
        <v>205</v>
      </c>
      <c r="C94" s="204">
        <v>291</v>
      </c>
      <c r="D94" s="204">
        <v>94</v>
      </c>
      <c r="E94" s="30">
        <f t="shared" si="1"/>
        <v>309.6</v>
      </c>
    </row>
    <row r="95" ht="18" customHeight="1" spans="1:5">
      <c r="A95" s="199" t="s">
        <v>283</v>
      </c>
      <c r="B95" s="202" t="s">
        <v>284</v>
      </c>
      <c r="C95" s="201">
        <v>2382</v>
      </c>
      <c r="D95" s="201">
        <v>2543</v>
      </c>
      <c r="E95" s="36">
        <f t="shared" si="1"/>
        <v>93.7</v>
      </c>
    </row>
    <row r="96" ht="18" customHeight="1" spans="1:5">
      <c r="A96" s="199" t="s">
        <v>285</v>
      </c>
      <c r="B96" s="203" t="s">
        <v>154</v>
      </c>
      <c r="C96" s="204">
        <v>1599</v>
      </c>
      <c r="D96" s="204">
        <v>1812</v>
      </c>
      <c r="E96" s="30">
        <f t="shared" si="1"/>
        <v>88.2</v>
      </c>
    </row>
    <row r="97" ht="18" customHeight="1" spans="1:5">
      <c r="A97" s="199" t="s">
        <v>286</v>
      </c>
      <c r="B97" s="203" t="s">
        <v>156</v>
      </c>
      <c r="C97" s="204">
        <v>268</v>
      </c>
      <c r="D97" s="204">
        <v>206</v>
      </c>
      <c r="E97" s="30">
        <f t="shared" si="1"/>
        <v>130.1</v>
      </c>
    </row>
    <row r="98" ht="18" customHeight="1" spans="1:5">
      <c r="A98" s="199" t="s">
        <v>287</v>
      </c>
      <c r="B98" s="203" t="s">
        <v>288</v>
      </c>
      <c r="C98" s="204"/>
      <c r="D98" s="204">
        <v>0</v>
      </c>
      <c r="E98" s="30" t="str">
        <f t="shared" si="1"/>
        <v> </v>
      </c>
    </row>
    <row r="99" ht="18" customHeight="1" spans="1:5">
      <c r="A99" s="199" t="s">
        <v>289</v>
      </c>
      <c r="B99" s="203" t="s">
        <v>290</v>
      </c>
      <c r="C99" s="204">
        <v>260</v>
      </c>
      <c r="D99" s="204">
        <v>265</v>
      </c>
      <c r="E99" s="30">
        <f t="shared" si="1"/>
        <v>98.1</v>
      </c>
    </row>
    <row r="100" ht="18" customHeight="1" spans="1:5">
      <c r="A100" s="199" t="s">
        <v>291</v>
      </c>
      <c r="B100" s="203" t="s">
        <v>162</v>
      </c>
      <c r="C100" s="204">
        <v>255</v>
      </c>
      <c r="D100" s="204">
        <v>260</v>
      </c>
      <c r="E100" s="30">
        <f t="shared" si="1"/>
        <v>98.1</v>
      </c>
    </row>
    <row r="101" ht="18" customHeight="1" spans="1:5">
      <c r="A101" s="199" t="s">
        <v>292</v>
      </c>
      <c r="B101" s="202" t="s">
        <v>293</v>
      </c>
      <c r="C101" s="201">
        <v>3300</v>
      </c>
      <c r="D101" s="201">
        <v>0</v>
      </c>
      <c r="E101" s="36" t="str">
        <f t="shared" si="1"/>
        <v> </v>
      </c>
    </row>
    <row r="102" ht="18" customHeight="1" spans="1:5">
      <c r="A102" s="199" t="s">
        <v>294</v>
      </c>
      <c r="B102" s="203" t="s">
        <v>235</v>
      </c>
      <c r="C102" s="204">
        <v>75</v>
      </c>
      <c r="D102" s="204">
        <v>0</v>
      </c>
      <c r="E102" s="30" t="str">
        <f t="shared" si="1"/>
        <v> </v>
      </c>
    </row>
    <row r="103" ht="18" customHeight="1" spans="1:5">
      <c r="A103" s="199" t="s">
        <v>295</v>
      </c>
      <c r="B103" s="203" t="s">
        <v>296</v>
      </c>
      <c r="C103" s="204">
        <v>3225</v>
      </c>
      <c r="D103" s="204">
        <v>0</v>
      </c>
      <c r="E103" s="30" t="str">
        <f t="shared" si="1"/>
        <v> </v>
      </c>
    </row>
    <row r="104" ht="18" customHeight="1" spans="1:5">
      <c r="A104" s="199" t="s">
        <v>297</v>
      </c>
      <c r="B104" s="200" t="s">
        <v>298</v>
      </c>
      <c r="C104" s="201">
        <v>216</v>
      </c>
      <c r="D104" s="201">
        <v>195</v>
      </c>
      <c r="E104" s="36">
        <f t="shared" si="1"/>
        <v>110.8</v>
      </c>
    </row>
    <row r="105" ht="18" customHeight="1" spans="1:5">
      <c r="A105" s="199" t="s">
        <v>299</v>
      </c>
      <c r="B105" s="203" t="s">
        <v>154</v>
      </c>
      <c r="C105" s="204">
        <v>216</v>
      </c>
      <c r="D105" s="204">
        <v>0</v>
      </c>
      <c r="E105" s="30" t="str">
        <f t="shared" si="1"/>
        <v> </v>
      </c>
    </row>
    <row r="106" ht="18" customHeight="1" spans="1:5">
      <c r="A106" s="199" t="s">
        <v>300</v>
      </c>
      <c r="B106" s="203" t="s">
        <v>156</v>
      </c>
      <c r="C106" s="204">
        <v>0</v>
      </c>
      <c r="D106" s="204">
        <v>0</v>
      </c>
      <c r="E106" s="30" t="str">
        <f t="shared" si="1"/>
        <v> </v>
      </c>
    </row>
    <row r="107" ht="18" customHeight="1" spans="1:5">
      <c r="A107" s="199" t="s">
        <v>301</v>
      </c>
      <c r="B107" s="203" t="s">
        <v>302</v>
      </c>
      <c r="C107" s="204"/>
      <c r="D107" s="204">
        <v>195</v>
      </c>
      <c r="E107" s="30">
        <f t="shared" si="1"/>
        <v>0</v>
      </c>
    </row>
    <row r="108" ht="18" customHeight="1" spans="1:5">
      <c r="A108" s="199" t="s">
        <v>303</v>
      </c>
      <c r="B108" s="200" t="s">
        <v>304</v>
      </c>
      <c r="C108" s="201">
        <f>SUM(C109,C112)</f>
        <v>558</v>
      </c>
      <c r="D108" s="201">
        <f>SUM(D109,D112)</f>
        <v>536</v>
      </c>
      <c r="E108" s="36">
        <f t="shared" si="1"/>
        <v>104.1</v>
      </c>
    </row>
    <row r="109" ht="18" customHeight="1" spans="1:5">
      <c r="A109" s="199" t="s">
        <v>305</v>
      </c>
      <c r="B109" s="202" t="s">
        <v>306</v>
      </c>
      <c r="C109" s="201">
        <v>558</v>
      </c>
      <c r="D109" s="201">
        <v>536</v>
      </c>
      <c r="E109" s="36">
        <f t="shared" si="1"/>
        <v>104.1</v>
      </c>
    </row>
    <row r="110" ht="18" customHeight="1" spans="1:5">
      <c r="A110" s="199" t="s">
        <v>307</v>
      </c>
      <c r="B110" s="203" t="s">
        <v>308</v>
      </c>
      <c r="C110" s="204">
        <v>60</v>
      </c>
      <c r="D110" s="204">
        <v>0</v>
      </c>
      <c r="E110" s="30" t="str">
        <f t="shared" si="1"/>
        <v> </v>
      </c>
    </row>
    <row r="111" ht="18" customHeight="1" spans="1:5">
      <c r="A111" s="199" t="s">
        <v>309</v>
      </c>
      <c r="B111" s="203" t="s">
        <v>310</v>
      </c>
      <c r="C111" s="204">
        <v>498</v>
      </c>
      <c r="D111" s="204">
        <v>536</v>
      </c>
      <c r="E111" s="30">
        <f t="shared" si="1"/>
        <v>92.9</v>
      </c>
    </row>
    <row r="112" ht="18" customHeight="1" spans="1:5">
      <c r="A112" s="199" t="s">
        <v>311</v>
      </c>
      <c r="B112" s="202" t="s">
        <v>312</v>
      </c>
      <c r="C112" s="201"/>
      <c r="D112" s="201">
        <v>0</v>
      </c>
      <c r="E112" s="36" t="str">
        <f t="shared" si="1"/>
        <v> </v>
      </c>
    </row>
    <row r="113" ht="18" customHeight="1" spans="1:5">
      <c r="A113" s="199" t="s">
        <v>313</v>
      </c>
      <c r="B113" s="203" t="s">
        <v>314</v>
      </c>
      <c r="C113" s="204"/>
      <c r="D113" s="204">
        <v>0</v>
      </c>
      <c r="E113" s="30" t="str">
        <f t="shared" si="1"/>
        <v> </v>
      </c>
    </row>
    <row r="114" ht="18" customHeight="1" spans="1:5">
      <c r="A114" s="199" t="s">
        <v>315</v>
      </c>
      <c r="B114" s="202" t="s">
        <v>316</v>
      </c>
      <c r="C114" s="201">
        <f>SUM(C115,C117,C119,C123,C132)</f>
        <v>7101</v>
      </c>
      <c r="D114" s="201">
        <f>SUM(D115,D117,D119,D123,D132)</f>
        <v>7375</v>
      </c>
      <c r="E114" s="36">
        <f t="shared" si="1"/>
        <v>96.3</v>
      </c>
    </row>
    <row r="115" ht="18" customHeight="1" spans="1:5">
      <c r="A115" s="199" t="s">
        <v>317</v>
      </c>
      <c r="B115" s="202" t="s">
        <v>318</v>
      </c>
      <c r="C115" s="201">
        <v>4600</v>
      </c>
      <c r="D115" s="201">
        <v>5000</v>
      </c>
      <c r="E115" s="36">
        <f t="shared" si="1"/>
        <v>92</v>
      </c>
    </row>
    <row r="116" ht="18" customHeight="1" spans="1:5">
      <c r="A116" s="199" t="s">
        <v>319</v>
      </c>
      <c r="B116" s="203" t="s">
        <v>320</v>
      </c>
      <c r="C116" s="204">
        <v>4600</v>
      </c>
      <c r="D116" s="204">
        <v>5000</v>
      </c>
      <c r="E116" s="30">
        <f t="shared" si="1"/>
        <v>92</v>
      </c>
    </row>
    <row r="117" ht="18" customHeight="1" spans="1:5">
      <c r="A117" s="199" t="s">
        <v>321</v>
      </c>
      <c r="B117" s="202" t="s">
        <v>322</v>
      </c>
      <c r="C117" s="201">
        <v>24</v>
      </c>
      <c r="D117" s="201">
        <v>24</v>
      </c>
      <c r="E117" s="36">
        <f t="shared" si="1"/>
        <v>100</v>
      </c>
    </row>
    <row r="118" ht="18" customHeight="1" spans="1:5">
      <c r="A118" s="199" t="s">
        <v>323</v>
      </c>
      <c r="B118" s="203" t="s">
        <v>235</v>
      </c>
      <c r="C118" s="204">
        <v>24</v>
      </c>
      <c r="D118" s="204">
        <v>24</v>
      </c>
      <c r="E118" s="30">
        <f t="shared" si="1"/>
        <v>100</v>
      </c>
    </row>
    <row r="119" ht="18" customHeight="1" spans="1:5">
      <c r="A119" s="199" t="s">
        <v>324</v>
      </c>
      <c r="B119" s="202" t="s">
        <v>325</v>
      </c>
      <c r="C119" s="201">
        <v>107</v>
      </c>
      <c r="D119" s="201">
        <v>87</v>
      </c>
      <c r="E119" s="36">
        <f t="shared" si="1"/>
        <v>123</v>
      </c>
    </row>
    <row r="120" ht="18" customHeight="1" spans="1:5">
      <c r="A120" s="199" t="s">
        <v>326</v>
      </c>
      <c r="B120" s="203" t="s">
        <v>154</v>
      </c>
      <c r="C120" s="204">
        <v>87</v>
      </c>
      <c r="D120" s="204">
        <v>0</v>
      </c>
      <c r="E120" s="30" t="str">
        <f t="shared" si="1"/>
        <v> </v>
      </c>
    </row>
    <row r="121" ht="18" customHeight="1" spans="1:5">
      <c r="A121" s="199" t="s">
        <v>327</v>
      </c>
      <c r="B121" s="203" t="s">
        <v>156</v>
      </c>
      <c r="C121" s="204">
        <v>20</v>
      </c>
      <c r="D121" s="204">
        <v>87</v>
      </c>
      <c r="E121" s="30">
        <f t="shared" si="1"/>
        <v>23</v>
      </c>
    </row>
    <row r="122" ht="18" customHeight="1" spans="1:5">
      <c r="A122" s="199" t="s">
        <v>328</v>
      </c>
      <c r="B122" s="203" t="s">
        <v>329</v>
      </c>
      <c r="C122" s="204">
        <v>0</v>
      </c>
      <c r="D122" s="204">
        <v>0</v>
      </c>
      <c r="E122" s="30" t="str">
        <f t="shared" si="1"/>
        <v> </v>
      </c>
    </row>
    <row r="123" ht="18" customHeight="1" spans="1:5">
      <c r="A123" s="199" t="s">
        <v>330</v>
      </c>
      <c r="B123" s="202" t="s">
        <v>331</v>
      </c>
      <c r="C123" s="201">
        <v>1222</v>
      </c>
      <c r="D123" s="201">
        <v>1383</v>
      </c>
      <c r="E123" s="36">
        <f t="shared" si="1"/>
        <v>88.4</v>
      </c>
    </row>
    <row r="124" ht="18" customHeight="1" spans="1:5">
      <c r="A124" s="199" t="s">
        <v>332</v>
      </c>
      <c r="B124" s="203" t="s">
        <v>154</v>
      </c>
      <c r="C124" s="204">
        <v>828</v>
      </c>
      <c r="D124" s="204">
        <v>902</v>
      </c>
      <c r="E124" s="30">
        <f t="shared" si="1"/>
        <v>91.8</v>
      </c>
    </row>
    <row r="125" ht="18" customHeight="1" spans="1:5">
      <c r="A125" s="199" t="s">
        <v>333</v>
      </c>
      <c r="B125" s="203" t="s">
        <v>334</v>
      </c>
      <c r="C125" s="204">
        <v>50</v>
      </c>
      <c r="D125" s="204">
        <v>55</v>
      </c>
      <c r="E125" s="30">
        <f t="shared" si="1"/>
        <v>90.9</v>
      </c>
    </row>
    <row r="126" ht="18" customHeight="1" spans="1:5">
      <c r="A126" s="199" t="s">
        <v>335</v>
      </c>
      <c r="B126" s="203" t="s">
        <v>336</v>
      </c>
      <c r="C126" s="204">
        <v>43</v>
      </c>
      <c r="D126" s="204">
        <v>43</v>
      </c>
      <c r="E126" s="30">
        <f t="shared" si="1"/>
        <v>100</v>
      </c>
    </row>
    <row r="127" ht="18" customHeight="1" spans="1:5">
      <c r="A127" s="199" t="s">
        <v>337</v>
      </c>
      <c r="B127" s="203" t="s">
        <v>338</v>
      </c>
      <c r="C127" s="204">
        <v>133</v>
      </c>
      <c r="D127" s="204">
        <f>125+13</f>
        <v>138</v>
      </c>
      <c r="E127" s="30">
        <f t="shared" si="1"/>
        <v>96.4</v>
      </c>
    </row>
    <row r="128" ht="18" customHeight="1" spans="1:5">
      <c r="A128" s="199" t="s">
        <v>339</v>
      </c>
      <c r="B128" s="203" t="s">
        <v>340</v>
      </c>
      <c r="C128" s="204">
        <v>93</v>
      </c>
      <c r="D128" s="204">
        <f>84+8</f>
        <v>92</v>
      </c>
      <c r="E128" s="30">
        <f t="shared" si="1"/>
        <v>101.1</v>
      </c>
    </row>
    <row r="129" ht="18" customHeight="1" spans="1:5">
      <c r="A129" s="199" t="s">
        <v>341</v>
      </c>
      <c r="B129" s="203" t="s">
        <v>342</v>
      </c>
      <c r="C129" s="204">
        <v>55</v>
      </c>
      <c r="D129" s="204">
        <v>58</v>
      </c>
      <c r="E129" s="30">
        <f t="shared" si="1"/>
        <v>94.8</v>
      </c>
    </row>
    <row r="130" ht="18" customHeight="1" spans="1:5">
      <c r="A130" s="199" t="s">
        <v>343</v>
      </c>
      <c r="B130" s="203" t="s">
        <v>344</v>
      </c>
      <c r="C130" s="204">
        <v>0</v>
      </c>
      <c r="D130" s="204">
        <v>7</v>
      </c>
      <c r="E130" s="30">
        <f t="shared" si="1"/>
        <v>0</v>
      </c>
    </row>
    <row r="131" ht="18" customHeight="1" spans="1:5">
      <c r="A131" s="199" t="s">
        <v>345</v>
      </c>
      <c r="B131" s="203" t="s">
        <v>346</v>
      </c>
      <c r="C131" s="204">
        <v>20</v>
      </c>
      <c r="D131" s="204">
        <f>20+68</f>
        <v>88</v>
      </c>
      <c r="E131" s="30">
        <f t="shared" si="1"/>
        <v>22.7</v>
      </c>
    </row>
    <row r="132" ht="18" customHeight="1" spans="1:5">
      <c r="A132" s="199" t="s">
        <v>347</v>
      </c>
      <c r="B132" s="202" t="s">
        <v>348</v>
      </c>
      <c r="C132" s="201">
        <v>1148</v>
      </c>
      <c r="D132" s="201">
        <v>881</v>
      </c>
      <c r="E132" s="36">
        <f t="shared" si="1"/>
        <v>130.3</v>
      </c>
    </row>
    <row r="133" ht="18" customHeight="1" spans="1:5">
      <c r="A133" s="199" t="s">
        <v>349</v>
      </c>
      <c r="B133" s="203" t="s">
        <v>350</v>
      </c>
      <c r="C133" s="204">
        <v>1148</v>
      </c>
      <c r="D133" s="204">
        <v>881</v>
      </c>
      <c r="E133" s="30">
        <f t="shared" si="1"/>
        <v>130.3</v>
      </c>
    </row>
    <row r="134" ht="18" customHeight="1" spans="1:5">
      <c r="A134" s="199" t="s">
        <v>351</v>
      </c>
      <c r="B134" s="202" t="s">
        <v>352</v>
      </c>
      <c r="C134" s="201">
        <f>SUM(C135,C138,C144,C146,C148,C150,C153,C156)</f>
        <v>86448</v>
      </c>
      <c r="D134" s="201">
        <f>SUM(D135,D138,D144,D146,D148,D150,D153,D156)</f>
        <v>84136</v>
      </c>
      <c r="E134" s="36">
        <f t="shared" si="1"/>
        <v>102.7</v>
      </c>
    </row>
    <row r="135" ht="18" customHeight="1" spans="1:5">
      <c r="A135" s="199" t="s">
        <v>353</v>
      </c>
      <c r="B135" s="202" t="s">
        <v>354</v>
      </c>
      <c r="C135" s="201">
        <v>1319</v>
      </c>
      <c r="D135" s="201">
        <v>1217</v>
      </c>
      <c r="E135" s="36">
        <f t="shared" ref="E135:E198" si="2">IF(D135&lt;&gt;0,ROUND(C135/D135*100,1)," ")</f>
        <v>108.4</v>
      </c>
    </row>
    <row r="136" ht="18" customHeight="1" spans="1:5">
      <c r="A136" s="199" t="s">
        <v>355</v>
      </c>
      <c r="B136" s="203" t="s">
        <v>154</v>
      </c>
      <c r="C136" s="204">
        <v>384</v>
      </c>
      <c r="D136" s="204">
        <v>203</v>
      </c>
      <c r="E136" s="30">
        <f t="shared" si="2"/>
        <v>189.2</v>
      </c>
    </row>
    <row r="137" ht="18" customHeight="1" spans="1:5">
      <c r="A137" s="199" t="s">
        <v>356</v>
      </c>
      <c r="B137" s="203" t="s">
        <v>357</v>
      </c>
      <c r="C137" s="204">
        <v>935</v>
      </c>
      <c r="D137" s="204">
        <v>1014</v>
      </c>
      <c r="E137" s="30">
        <f t="shared" si="2"/>
        <v>92.2</v>
      </c>
    </row>
    <row r="138" ht="18" customHeight="1" spans="1:5">
      <c r="A138" s="199" t="s">
        <v>358</v>
      </c>
      <c r="B138" s="202" t="s">
        <v>359</v>
      </c>
      <c r="C138" s="201">
        <f>77045+155+142+971</f>
        <v>78313</v>
      </c>
      <c r="D138" s="201">
        <v>77722</v>
      </c>
      <c r="E138" s="36">
        <f t="shared" si="2"/>
        <v>100.8</v>
      </c>
    </row>
    <row r="139" ht="18" customHeight="1" spans="1:5">
      <c r="A139" s="199" t="s">
        <v>360</v>
      </c>
      <c r="B139" s="203" t="s">
        <v>361</v>
      </c>
      <c r="C139" s="204">
        <f>7676+155</f>
        <v>7831</v>
      </c>
      <c r="D139" s="204">
        <v>8020</v>
      </c>
      <c r="E139" s="30">
        <f t="shared" si="2"/>
        <v>97.6</v>
      </c>
    </row>
    <row r="140" ht="18" customHeight="1" spans="1:5">
      <c r="A140" s="199" t="s">
        <v>362</v>
      </c>
      <c r="B140" s="203" t="s">
        <v>363</v>
      </c>
      <c r="C140" s="204">
        <v>33457</v>
      </c>
      <c r="D140" s="204">
        <v>33928</v>
      </c>
      <c r="E140" s="30">
        <f t="shared" si="2"/>
        <v>98.6</v>
      </c>
    </row>
    <row r="141" ht="18" customHeight="1" spans="1:5">
      <c r="A141" s="199" t="s">
        <v>364</v>
      </c>
      <c r="B141" s="203" t="s">
        <v>365</v>
      </c>
      <c r="C141" s="204">
        <v>23833</v>
      </c>
      <c r="D141" s="204">
        <v>22827</v>
      </c>
      <c r="E141" s="30">
        <f t="shared" si="2"/>
        <v>104.4</v>
      </c>
    </row>
    <row r="142" ht="18" customHeight="1" spans="1:5">
      <c r="A142" s="199" t="s">
        <v>366</v>
      </c>
      <c r="B142" s="203" t="s">
        <v>367</v>
      </c>
      <c r="C142" s="204">
        <f>5382+142</f>
        <v>5524</v>
      </c>
      <c r="D142" s="204">
        <v>4940</v>
      </c>
      <c r="E142" s="30">
        <f t="shared" si="2"/>
        <v>111.8</v>
      </c>
    </row>
    <row r="143" ht="18" customHeight="1" spans="1:5">
      <c r="A143" s="199" t="s">
        <v>368</v>
      </c>
      <c r="B143" s="203" t="s">
        <v>369</v>
      </c>
      <c r="C143" s="204">
        <f>6697+971</f>
        <v>7668</v>
      </c>
      <c r="D143" s="204">
        <v>8007</v>
      </c>
      <c r="E143" s="30">
        <f t="shared" si="2"/>
        <v>95.8</v>
      </c>
    </row>
    <row r="144" ht="18" customHeight="1" spans="1:5">
      <c r="A144" s="199" t="s">
        <v>370</v>
      </c>
      <c r="B144" s="202" t="s">
        <v>371</v>
      </c>
      <c r="C144" s="201">
        <f>1979+64</f>
        <v>2043</v>
      </c>
      <c r="D144" s="201">
        <v>564</v>
      </c>
      <c r="E144" s="36">
        <f t="shared" si="2"/>
        <v>362.2</v>
      </c>
    </row>
    <row r="145" ht="18" customHeight="1" spans="1:5">
      <c r="A145" s="199" t="s">
        <v>372</v>
      </c>
      <c r="B145" s="203" t="s">
        <v>373</v>
      </c>
      <c r="C145" s="204">
        <f>1979+64</f>
        <v>2043</v>
      </c>
      <c r="D145" s="204">
        <v>564</v>
      </c>
      <c r="E145" s="30">
        <f t="shared" si="2"/>
        <v>362.2</v>
      </c>
    </row>
    <row r="146" ht="18" customHeight="1" spans="1:5">
      <c r="A146" s="199" t="s">
        <v>374</v>
      </c>
      <c r="B146" s="202" t="s">
        <v>375</v>
      </c>
      <c r="C146" s="201">
        <v>336</v>
      </c>
      <c r="D146" s="201">
        <v>336</v>
      </c>
      <c r="E146" s="36">
        <f t="shared" si="2"/>
        <v>100</v>
      </c>
    </row>
    <row r="147" ht="18" customHeight="1" spans="1:5">
      <c r="A147" s="199" t="s">
        <v>376</v>
      </c>
      <c r="B147" s="203" t="s">
        <v>377</v>
      </c>
      <c r="C147" s="204">
        <v>336</v>
      </c>
      <c r="D147" s="204">
        <v>336</v>
      </c>
      <c r="E147" s="30">
        <f t="shared" si="2"/>
        <v>100</v>
      </c>
    </row>
    <row r="148" ht="18" customHeight="1" spans="1:5">
      <c r="A148" s="199" t="s">
        <v>378</v>
      </c>
      <c r="B148" s="202" t="s">
        <v>379</v>
      </c>
      <c r="C148" s="201">
        <f>967+25</f>
        <v>992</v>
      </c>
      <c r="D148" s="201">
        <v>954</v>
      </c>
      <c r="E148" s="36">
        <f t="shared" si="2"/>
        <v>104</v>
      </c>
    </row>
    <row r="149" ht="18" customHeight="1" spans="1:5">
      <c r="A149" s="199" t="s">
        <v>380</v>
      </c>
      <c r="B149" s="203" t="s">
        <v>381</v>
      </c>
      <c r="C149" s="204">
        <f>967+25</f>
        <v>992</v>
      </c>
      <c r="D149" s="204">
        <v>954</v>
      </c>
      <c r="E149" s="30">
        <f t="shared" si="2"/>
        <v>104</v>
      </c>
    </row>
    <row r="150" ht="18" customHeight="1" spans="1:5">
      <c r="A150" s="199" t="s">
        <v>382</v>
      </c>
      <c r="B150" s="202" t="s">
        <v>383</v>
      </c>
      <c r="C150" s="201">
        <v>1099</v>
      </c>
      <c r="D150" s="201">
        <v>943</v>
      </c>
      <c r="E150" s="36">
        <f t="shared" si="2"/>
        <v>116.5</v>
      </c>
    </row>
    <row r="151" ht="18" customHeight="1" spans="1:5">
      <c r="A151" s="199" t="s">
        <v>384</v>
      </c>
      <c r="B151" s="203" t="s">
        <v>385</v>
      </c>
      <c r="C151" s="204">
        <v>806</v>
      </c>
      <c r="D151" s="204">
        <v>719</v>
      </c>
      <c r="E151" s="30">
        <f t="shared" si="2"/>
        <v>112.1</v>
      </c>
    </row>
    <row r="152" ht="18" customHeight="1" spans="1:5">
      <c r="A152" s="199" t="s">
        <v>386</v>
      </c>
      <c r="B152" s="203" t="s">
        <v>387</v>
      </c>
      <c r="C152" s="204">
        <v>293</v>
      </c>
      <c r="D152" s="204">
        <v>224</v>
      </c>
      <c r="E152" s="30">
        <f t="shared" si="2"/>
        <v>130.8</v>
      </c>
    </row>
    <row r="153" ht="18" customHeight="1" spans="1:5">
      <c r="A153" s="199" t="s">
        <v>388</v>
      </c>
      <c r="B153" s="202" t="s">
        <v>389</v>
      </c>
      <c r="C153" s="201">
        <v>2346</v>
      </c>
      <c r="D153" s="201">
        <v>2400</v>
      </c>
      <c r="E153" s="36">
        <f t="shared" si="2"/>
        <v>97.8</v>
      </c>
    </row>
    <row r="154" ht="18" customHeight="1" spans="1:5">
      <c r="A154" s="199" t="s">
        <v>390</v>
      </c>
      <c r="B154" s="203" t="s">
        <v>391</v>
      </c>
      <c r="C154" s="204">
        <v>486</v>
      </c>
      <c r="D154" s="204">
        <v>0</v>
      </c>
      <c r="E154" s="30" t="str">
        <f t="shared" si="2"/>
        <v> </v>
      </c>
    </row>
    <row r="155" ht="18" customHeight="1" spans="1:5">
      <c r="A155" s="199" t="s">
        <v>392</v>
      </c>
      <c r="B155" s="203" t="s">
        <v>393</v>
      </c>
      <c r="C155" s="204">
        <v>1860</v>
      </c>
      <c r="D155" s="204">
        <v>2400</v>
      </c>
      <c r="E155" s="30">
        <f t="shared" si="2"/>
        <v>77.5</v>
      </c>
    </row>
    <row r="156" ht="18" customHeight="1" spans="1:5">
      <c r="A156" s="199" t="s">
        <v>394</v>
      </c>
      <c r="B156" s="202" t="s">
        <v>395</v>
      </c>
      <c r="C156" s="201">
        <v>0</v>
      </c>
      <c r="D156" s="201">
        <v>0</v>
      </c>
      <c r="E156" s="36" t="str">
        <f t="shared" si="2"/>
        <v> </v>
      </c>
    </row>
    <row r="157" ht="18" customHeight="1" spans="1:5">
      <c r="A157" s="199" t="s">
        <v>396</v>
      </c>
      <c r="B157" s="203" t="s">
        <v>397</v>
      </c>
      <c r="C157" s="204">
        <v>0</v>
      </c>
      <c r="D157" s="204">
        <v>0</v>
      </c>
      <c r="E157" s="30" t="str">
        <f t="shared" si="2"/>
        <v> </v>
      </c>
    </row>
    <row r="158" ht="18" customHeight="1" spans="1:5">
      <c r="A158" s="199" t="s">
        <v>398</v>
      </c>
      <c r="B158" s="202" t="s">
        <v>399</v>
      </c>
      <c r="C158" s="201">
        <v>2979</v>
      </c>
      <c r="D158" s="201">
        <v>2849</v>
      </c>
      <c r="E158" s="36">
        <f t="shared" si="2"/>
        <v>104.6</v>
      </c>
    </row>
    <row r="159" ht="18" customHeight="1" spans="1:5">
      <c r="A159" s="199" t="s">
        <v>400</v>
      </c>
      <c r="B159" s="202" t="s">
        <v>401</v>
      </c>
      <c r="C159" s="201">
        <v>298</v>
      </c>
      <c r="D159" s="201">
        <v>230</v>
      </c>
      <c r="E159" s="36">
        <f t="shared" si="2"/>
        <v>129.6</v>
      </c>
    </row>
    <row r="160" ht="18" customHeight="1" spans="1:5">
      <c r="A160" s="199" t="s">
        <v>402</v>
      </c>
      <c r="B160" s="203" t="s">
        <v>154</v>
      </c>
      <c r="C160" s="204">
        <v>149</v>
      </c>
      <c r="D160" s="204">
        <v>96</v>
      </c>
      <c r="E160" s="30">
        <f t="shared" si="2"/>
        <v>155.2</v>
      </c>
    </row>
    <row r="161" ht="18" customHeight="1" spans="1:5">
      <c r="A161" s="199" t="s">
        <v>403</v>
      </c>
      <c r="B161" s="203" t="s">
        <v>404</v>
      </c>
      <c r="C161" s="204">
        <v>149</v>
      </c>
      <c r="D161" s="204">
        <v>134</v>
      </c>
      <c r="E161" s="30">
        <f t="shared" si="2"/>
        <v>111.2</v>
      </c>
    </row>
    <row r="162" ht="18" customHeight="1" spans="1:5">
      <c r="A162" s="199" t="s">
        <v>405</v>
      </c>
      <c r="B162" s="202" t="s">
        <v>406</v>
      </c>
      <c r="C162" s="201">
        <v>1860</v>
      </c>
      <c r="D162" s="201">
        <v>1830</v>
      </c>
      <c r="E162" s="36">
        <f t="shared" si="2"/>
        <v>101.6</v>
      </c>
    </row>
    <row r="163" ht="18" customHeight="1" spans="1:5">
      <c r="A163" s="199" t="s">
        <v>407</v>
      </c>
      <c r="B163" s="205" t="s">
        <v>408</v>
      </c>
      <c r="C163" s="204">
        <v>1860</v>
      </c>
      <c r="D163" s="204">
        <v>1830</v>
      </c>
      <c r="E163" s="30">
        <f t="shared" si="2"/>
        <v>101.6</v>
      </c>
    </row>
    <row r="164" ht="18" customHeight="1" spans="1:5">
      <c r="A164" s="199" t="s">
        <v>409</v>
      </c>
      <c r="B164" s="202" t="s">
        <v>410</v>
      </c>
      <c r="C164" s="201">
        <v>312</v>
      </c>
      <c r="D164" s="201">
        <v>304</v>
      </c>
      <c r="E164" s="36">
        <f t="shared" si="2"/>
        <v>102.6</v>
      </c>
    </row>
    <row r="165" ht="18" customHeight="1" spans="1:5">
      <c r="A165" s="199" t="s">
        <v>411</v>
      </c>
      <c r="B165" s="206" t="s">
        <v>412</v>
      </c>
      <c r="C165" s="204">
        <v>164</v>
      </c>
      <c r="D165" s="204">
        <v>156</v>
      </c>
      <c r="E165" s="30">
        <f t="shared" si="2"/>
        <v>105.1</v>
      </c>
    </row>
    <row r="166" ht="18" customHeight="1" spans="1:5">
      <c r="A166" s="199" t="s">
        <v>413</v>
      </c>
      <c r="B166" s="206" t="s">
        <v>414</v>
      </c>
      <c r="C166" s="204">
        <v>148</v>
      </c>
      <c r="D166" s="204">
        <v>148</v>
      </c>
      <c r="E166" s="30">
        <f t="shared" si="2"/>
        <v>100</v>
      </c>
    </row>
    <row r="167" ht="18" customHeight="1" spans="1:5">
      <c r="A167" s="199" t="s">
        <v>415</v>
      </c>
      <c r="B167" s="207" t="s">
        <v>416</v>
      </c>
      <c r="C167" s="201">
        <v>509</v>
      </c>
      <c r="D167" s="201">
        <v>485</v>
      </c>
      <c r="E167" s="36">
        <f t="shared" si="2"/>
        <v>104.9</v>
      </c>
    </row>
    <row r="168" ht="18" customHeight="1" spans="1:5">
      <c r="A168" s="199" t="s">
        <v>417</v>
      </c>
      <c r="B168" s="206" t="s">
        <v>418</v>
      </c>
      <c r="C168" s="204">
        <v>509</v>
      </c>
      <c r="D168" s="204">
        <v>485</v>
      </c>
      <c r="E168" s="30">
        <f t="shared" si="2"/>
        <v>104.9</v>
      </c>
    </row>
    <row r="169" ht="18" customHeight="1" spans="1:5">
      <c r="A169" s="199" t="s">
        <v>419</v>
      </c>
      <c r="B169" s="207" t="s">
        <v>420</v>
      </c>
      <c r="C169" s="201">
        <f>3643+210</f>
        <v>3853</v>
      </c>
      <c r="D169" s="201">
        <f>SUM(D170,D178,D180,D183)</f>
        <v>2538</v>
      </c>
      <c r="E169" s="36">
        <f t="shared" si="2"/>
        <v>151.8</v>
      </c>
    </row>
    <row r="170" ht="18" customHeight="1" spans="1:5">
      <c r="A170" s="199" t="s">
        <v>421</v>
      </c>
      <c r="B170" s="207" t="s">
        <v>422</v>
      </c>
      <c r="C170" s="201">
        <v>1973</v>
      </c>
      <c r="D170" s="201">
        <v>1594</v>
      </c>
      <c r="E170" s="36">
        <f t="shared" si="2"/>
        <v>123.8</v>
      </c>
    </row>
    <row r="171" ht="18" customHeight="1" spans="1:5">
      <c r="A171" s="199" t="s">
        <v>423</v>
      </c>
      <c r="B171" s="206" t="s">
        <v>154</v>
      </c>
      <c r="C171" s="204">
        <v>162</v>
      </c>
      <c r="D171" s="204">
        <v>171</v>
      </c>
      <c r="E171" s="30">
        <f t="shared" si="2"/>
        <v>94.7</v>
      </c>
    </row>
    <row r="172" ht="18" customHeight="1" spans="1:5">
      <c r="A172" s="199" t="s">
        <v>424</v>
      </c>
      <c r="B172" s="203" t="s">
        <v>156</v>
      </c>
      <c r="C172" s="204">
        <v>340</v>
      </c>
      <c r="D172" s="204">
        <v>130</v>
      </c>
      <c r="E172" s="30">
        <f t="shared" si="2"/>
        <v>261.5</v>
      </c>
    </row>
    <row r="173" ht="18" customHeight="1" spans="1:5">
      <c r="A173" s="199" t="s">
        <v>425</v>
      </c>
      <c r="B173" s="206" t="s">
        <v>426</v>
      </c>
      <c r="C173" s="204">
        <v>726</v>
      </c>
      <c r="D173" s="204">
        <v>365</v>
      </c>
      <c r="E173" s="30">
        <f t="shared" si="2"/>
        <v>198.9</v>
      </c>
    </row>
    <row r="174" ht="18" customHeight="1" spans="1:5">
      <c r="A174" s="199" t="s">
        <v>427</v>
      </c>
      <c r="B174" s="203" t="s">
        <v>428</v>
      </c>
      <c r="C174" s="204">
        <v>114</v>
      </c>
      <c r="D174" s="204">
        <v>204</v>
      </c>
      <c r="E174" s="30">
        <f t="shared" si="2"/>
        <v>55.9</v>
      </c>
    </row>
    <row r="175" ht="18" customHeight="1" spans="1:5">
      <c r="A175" s="199" t="s">
        <v>429</v>
      </c>
      <c r="B175" s="206" t="s">
        <v>430</v>
      </c>
      <c r="C175" s="204">
        <v>20</v>
      </c>
      <c r="D175" s="204">
        <v>40</v>
      </c>
      <c r="E175" s="30">
        <f t="shared" si="2"/>
        <v>50</v>
      </c>
    </row>
    <row r="176" ht="18" customHeight="1" spans="1:5">
      <c r="A176" s="199" t="s">
        <v>431</v>
      </c>
      <c r="B176" s="203" t="s">
        <v>432</v>
      </c>
      <c r="C176" s="204">
        <v>311</v>
      </c>
      <c r="D176" s="204">
        <v>294</v>
      </c>
      <c r="E176" s="30">
        <f t="shared" si="2"/>
        <v>105.8</v>
      </c>
    </row>
    <row r="177" ht="18" customHeight="1" spans="1:5">
      <c r="A177" s="199" t="s">
        <v>433</v>
      </c>
      <c r="B177" s="203" t="s">
        <v>434</v>
      </c>
      <c r="C177" s="204">
        <v>300</v>
      </c>
      <c r="D177" s="204">
        <v>390</v>
      </c>
      <c r="E177" s="30">
        <f t="shared" si="2"/>
        <v>76.9</v>
      </c>
    </row>
    <row r="178" ht="18" customHeight="1" spans="1:5">
      <c r="A178" s="199" t="s">
        <v>435</v>
      </c>
      <c r="B178" s="202" t="s">
        <v>436</v>
      </c>
      <c r="C178" s="201">
        <f>1000+210</f>
        <v>1210</v>
      </c>
      <c r="D178" s="201">
        <v>415</v>
      </c>
      <c r="E178" s="36">
        <f t="shared" si="2"/>
        <v>291.6</v>
      </c>
    </row>
    <row r="179" ht="18" customHeight="1" spans="1:5">
      <c r="A179" s="199" t="s">
        <v>437</v>
      </c>
      <c r="B179" s="205" t="s">
        <v>438</v>
      </c>
      <c r="C179" s="204">
        <f>1000+210</f>
        <v>1210</v>
      </c>
      <c r="D179" s="204">
        <v>415</v>
      </c>
      <c r="E179" s="30">
        <f t="shared" si="2"/>
        <v>291.6</v>
      </c>
    </row>
    <row r="180" ht="18" customHeight="1" spans="1:5">
      <c r="A180" s="199" t="s">
        <v>439</v>
      </c>
      <c r="B180" s="202" t="s">
        <v>440</v>
      </c>
      <c r="C180" s="201">
        <v>211</v>
      </c>
      <c r="D180" s="201">
        <v>96</v>
      </c>
      <c r="E180" s="36">
        <f t="shared" si="2"/>
        <v>219.8</v>
      </c>
    </row>
    <row r="181" ht="18" customHeight="1" spans="1:5">
      <c r="A181" s="199" t="s">
        <v>441</v>
      </c>
      <c r="B181" s="203" t="s">
        <v>442</v>
      </c>
      <c r="C181" s="204"/>
      <c r="D181" s="204">
        <v>0</v>
      </c>
      <c r="E181" s="30" t="str">
        <f t="shared" si="2"/>
        <v> </v>
      </c>
    </row>
    <row r="182" ht="18" customHeight="1" spans="1:5">
      <c r="A182" s="199" t="s">
        <v>443</v>
      </c>
      <c r="B182" s="203" t="s">
        <v>444</v>
      </c>
      <c r="C182" s="204">
        <v>211</v>
      </c>
      <c r="D182" s="204">
        <v>96</v>
      </c>
      <c r="E182" s="30">
        <f t="shared" si="2"/>
        <v>219.8</v>
      </c>
    </row>
    <row r="183" ht="18" customHeight="1" spans="1:5">
      <c r="A183" s="199" t="s">
        <v>445</v>
      </c>
      <c r="B183" s="202" t="s">
        <v>446</v>
      </c>
      <c r="C183" s="201">
        <v>459</v>
      </c>
      <c r="D183" s="201">
        <v>433</v>
      </c>
      <c r="E183" s="36">
        <f t="shared" si="2"/>
        <v>106</v>
      </c>
    </row>
    <row r="184" ht="18" customHeight="1" spans="1:5">
      <c r="A184" s="199" t="s">
        <v>447</v>
      </c>
      <c r="B184" s="203" t="s">
        <v>448</v>
      </c>
      <c r="C184" s="204">
        <v>0</v>
      </c>
      <c r="D184" s="204">
        <v>0</v>
      </c>
      <c r="E184" s="30" t="str">
        <f t="shared" si="2"/>
        <v> </v>
      </c>
    </row>
    <row r="185" ht="18" customHeight="1" spans="1:5">
      <c r="A185" s="199" t="s">
        <v>449</v>
      </c>
      <c r="B185" s="203" t="s">
        <v>450</v>
      </c>
      <c r="C185" s="204">
        <v>459</v>
      </c>
      <c r="D185" s="204">
        <v>433</v>
      </c>
      <c r="E185" s="30">
        <f t="shared" si="2"/>
        <v>106</v>
      </c>
    </row>
    <row r="186" ht="18" customHeight="1" spans="1:5">
      <c r="A186" s="199" t="s">
        <v>451</v>
      </c>
      <c r="B186" s="202" t="s">
        <v>452</v>
      </c>
      <c r="C186" s="201">
        <f>SUM(C187,C196,C204,C212,C221,C228,C234,C241,C247,C250,C252,C254,C256,C258,C261,C266,C268)</f>
        <v>52013</v>
      </c>
      <c r="D186" s="201">
        <f>SUM(D187,D196,D204,D212,D221,D228,D234,D241,D247,D250,D252,D254,D256,D258,D261,D266,D268)</f>
        <v>53971</v>
      </c>
      <c r="E186" s="36">
        <f t="shared" si="2"/>
        <v>96.4</v>
      </c>
    </row>
    <row r="187" ht="18" customHeight="1" spans="1:5">
      <c r="A187" s="199" t="s">
        <v>453</v>
      </c>
      <c r="B187" s="202" t="s">
        <v>454</v>
      </c>
      <c r="C187" s="201">
        <v>2923</v>
      </c>
      <c r="D187" s="201">
        <v>4022</v>
      </c>
      <c r="E187" s="36">
        <f t="shared" si="2"/>
        <v>72.7</v>
      </c>
    </row>
    <row r="188" ht="18" customHeight="1" spans="1:5">
      <c r="A188" s="199" t="s">
        <v>455</v>
      </c>
      <c r="B188" s="203" t="s">
        <v>154</v>
      </c>
      <c r="C188" s="204">
        <v>411</v>
      </c>
      <c r="D188" s="204">
        <v>260</v>
      </c>
      <c r="E188" s="30">
        <f t="shared" si="2"/>
        <v>158.1</v>
      </c>
    </row>
    <row r="189" ht="18" customHeight="1" spans="1:5">
      <c r="A189" s="199" t="s">
        <v>456</v>
      </c>
      <c r="B189" s="203" t="s">
        <v>156</v>
      </c>
      <c r="C189" s="204">
        <v>60</v>
      </c>
      <c r="D189" s="204">
        <v>43</v>
      </c>
      <c r="E189" s="30">
        <f t="shared" si="2"/>
        <v>139.5</v>
      </c>
    </row>
    <row r="190" ht="18" customHeight="1" spans="1:5">
      <c r="A190" s="199" t="s">
        <v>457</v>
      </c>
      <c r="B190" s="203" t="s">
        <v>458</v>
      </c>
      <c r="C190" s="204">
        <v>0</v>
      </c>
      <c r="D190" s="204">
        <v>156</v>
      </c>
      <c r="E190" s="30">
        <f t="shared" si="2"/>
        <v>0</v>
      </c>
    </row>
    <row r="191" ht="18" customHeight="1" spans="1:5">
      <c r="A191" s="199" t="s">
        <v>459</v>
      </c>
      <c r="B191" s="203" t="s">
        <v>460</v>
      </c>
      <c r="C191" s="204">
        <v>1342</v>
      </c>
      <c r="D191" s="204">
        <v>1430</v>
      </c>
      <c r="E191" s="30">
        <f t="shared" si="2"/>
        <v>93.8</v>
      </c>
    </row>
    <row r="192" ht="18" customHeight="1" spans="1:5">
      <c r="A192" s="199">
        <v>2080107</v>
      </c>
      <c r="B192" s="203" t="s">
        <v>461</v>
      </c>
      <c r="C192" s="204">
        <v>12</v>
      </c>
      <c r="D192" s="204"/>
      <c r="E192" s="30"/>
    </row>
    <row r="193" ht="18" customHeight="1" spans="1:5">
      <c r="A193" s="199" t="s">
        <v>462</v>
      </c>
      <c r="B193" s="203" t="s">
        <v>463</v>
      </c>
      <c r="C193" s="204">
        <v>268</v>
      </c>
      <c r="D193" s="204">
        <v>191</v>
      </c>
      <c r="E193" s="30">
        <f t="shared" ref="E193:E199" si="3">IF(D193&lt;&gt;0,ROUND(C193/D193*100,1)," ")</f>
        <v>140.3</v>
      </c>
    </row>
    <row r="194" ht="18" customHeight="1" spans="1:5">
      <c r="A194" s="199" t="s">
        <v>464</v>
      </c>
      <c r="B194" s="203" t="s">
        <v>465</v>
      </c>
      <c r="C194" s="204">
        <v>75</v>
      </c>
      <c r="D194" s="204">
        <v>76</v>
      </c>
      <c r="E194" s="30">
        <f t="shared" si="3"/>
        <v>98.7</v>
      </c>
    </row>
    <row r="195" ht="18" customHeight="1" spans="1:5">
      <c r="A195" s="199" t="s">
        <v>466</v>
      </c>
      <c r="B195" s="203" t="s">
        <v>467</v>
      </c>
      <c r="C195" s="204">
        <v>755</v>
      </c>
      <c r="D195" s="204">
        <v>1866</v>
      </c>
      <c r="E195" s="30">
        <f t="shared" si="3"/>
        <v>40.5</v>
      </c>
    </row>
    <row r="196" ht="18" customHeight="1" spans="1:5">
      <c r="A196" s="199" t="s">
        <v>468</v>
      </c>
      <c r="B196" s="202" t="s">
        <v>469</v>
      </c>
      <c r="C196" s="201">
        <v>858</v>
      </c>
      <c r="D196" s="201">
        <v>4209</v>
      </c>
      <c r="E196" s="36">
        <f t="shared" si="3"/>
        <v>20.4</v>
      </c>
    </row>
    <row r="197" ht="18" customHeight="1" spans="1:5">
      <c r="A197" s="199" t="s">
        <v>470</v>
      </c>
      <c r="B197" s="203" t="s">
        <v>154</v>
      </c>
      <c r="C197" s="204">
        <v>230</v>
      </c>
      <c r="D197" s="204">
        <v>246</v>
      </c>
      <c r="E197" s="30">
        <f t="shared" si="3"/>
        <v>93.5</v>
      </c>
    </row>
    <row r="198" ht="18" customHeight="1" spans="1:5">
      <c r="A198" s="199" t="s">
        <v>471</v>
      </c>
      <c r="B198" s="203" t="s">
        <v>156</v>
      </c>
      <c r="C198" s="204">
        <v>303</v>
      </c>
      <c r="D198" s="204">
        <v>112</v>
      </c>
      <c r="E198" s="30">
        <f t="shared" si="3"/>
        <v>270.5</v>
      </c>
    </row>
    <row r="199" ht="18" customHeight="1" spans="1:5">
      <c r="A199" s="199" t="s">
        <v>472</v>
      </c>
      <c r="B199" s="203" t="s">
        <v>473</v>
      </c>
      <c r="C199" s="204">
        <v>15</v>
      </c>
      <c r="D199" s="204">
        <v>20</v>
      </c>
      <c r="E199" s="30">
        <f t="shared" si="3"/>
        <v>75</v>
      </c>
    </row>
    <row r="200" ht="18" customHeight="1" spans="1:5">
      <c r="A200" s="199" t="s">
        <v>474</v>
      </c>
      <c r="B200" s="203" t="s">
        <v>475</v>
      </c>
      <c r="C200" s="204">
        <v>29</v>
      </c>
      <c r="D200" s="204">
        <v>39</v>
      </c>
      <c r="E200" s="30">
        <f t="shared" ref="E200:E263" si="4">IF(D200&lt;&gt;0,ROUND(C200/D200*100,1)," ")</f>
        <v>74.4</v>
      </c>
    </row>
    <row r="201" ht="18" customHeight="1" spans="1:5">
      <c r="A201" s="199" t="s">
        <v>476</v>
      </c>
      <c r="B201" s="203" t="s">
        <v>477</v>
      </c>
      <c r="C201" s="204">
        <v>0</v>
      </c>
      <c r="D201" s="204">
        <v>3570</v>
      </c>
      <c r="E201" s="30">
        <f t="shared" si="4"/>
        <v>0</v>
      </c>
    </row>
    <row r="202" ht="18" customHeight="1" spans="1:5">
      <c r="A202" s="199" t="s">
        <v>478</v>
      </c>
      <c r="B202" s="203" t="s">
        <v>479</v>
      </c>
      <c r="C202" s="204">
        <v>63</v>
      </c>
      <c r="D202" s="204">
        <v>0</v>
      </c>
      <c r="E202" s="30" t="str">
        <f t="shared" si="4"/>
        <v> </v>
      </c>
    </row>
    <row r="203" ht="18" customHeight="1" spans="1:5">
      <c r="A203" s="199" t="s">
        <v>480</v>
      </c>
      <c r="B203" s="203" t="s">
        <v>481</v>
      </c>
      <c r="C203" s="204">
        <v>218</v>
      </c>
      <c r="D203" s="204">
        <v>222</v>
      </c>
      <c r="E203" s="30">
        <f t="shared" si="4"/>
        <v>98.2</v>
      </c>
    </row>
    <row r="204" ht="18" customHeight="1" spans="1:5">
      <c r="A204" s="199" t="s">
        <v>482</v>
      </c>
      <c r="B204" s="202" t="s">
        <v>483</v>
      </c>
      <c r="C204" s="201">
        <v>32468</v>
      </c>
      <c r="D204" s="201">
        <v>30477</v>
      </c>
      <c r="E204" s="36">
        <f t="shared" si="4"/>
        <v>106.5</v>
      </c>
    </row>
    <row r="205" ht="18" customHeight="1" spans="1:5">
      <c r="A205" s="199" t="s">
        <v>484</v>
      </c>
      <c r="B205" s="203" t="s">
        <v>485</v>
      </c>
      <c r="C205" s="204">
        <v>2076</v>
      </c>
      <c r="D205" s="204">
        <v>2540</v>
      </c>
      <c r="E205" s="30">
        <f t="shared" si="4"/>
        <v>81.7</v>
      </c>
    </row>
    <row r="206" ht="18" customHeight="1" spans="1:5">
      <c r="A206" s="199" t="s">
        <v>486</v>
      </c>
      <c r="B206" s="203" t="s">
        <v>487</v>
      </c>
      <c r="C206" s="204">
        <v>7763</v>
      </c>
      <c r="D206" s="204">
        <v>7567</v>
      </c>
      <c r="E206" s="30">
        <f t="shared" si="4"/>
        <v>102.6</v>
      </c>
    </row>
    <row r="207" ht="18" customHeight="1" spans="1:5">
      <c r="A207" s="199" t="s">
        <v>488</v>
      </c>
      <c r="B207" s="203" t="s">
        <v>489</v>
      </c>
      <c r="C207" s="204">
        <v>484</v>
      </c>
      <c r="D207" s="204">
        <v>523</v>
      </c>
      <c r="E207" s="30">
        <f t="shared" si="4"/>
        <v>92.5</v>
      </c>
    </row>
    <row r="208" ht="18" customHeight="1" spans="1:5">
      <c r="A208" s="199" t="s">
        <v>490</v>
      </c>
      <c r="B208" s="203" t="s">
        <v>491</v>
      </c>
      <c r="C208" s="204">
        <v>9333</v>
      </c>
      <c r="D208" s="204">
        <v>8318</v>
      </c>
      <c r="E208" s="30">
        <f t="shared" si="4"/>
        <v>112.2</v>
      </c>
    </row>
    <row r="209" ht="18" customHeight="1" spans="1:5">
      <c r="A209" s="199" t="s">
        <v>492</v>
      </c>
      <c r="B209" s="203" t="s">
        <v>493</v>
      </c>
      <c r="C209" s="204">
        <v>1512</v>
      </c>
      <c r="D209" s="204">
        <v>1229</v>
      </c>
      <c r="E209" s="30">
        <f t="shared" si="4"/>
        <v>123</v>
      </c>
    </row>
    <row r="210" ht="18" customHeight="1" spans="1:5">
      <c r="A210" s="199" t="s">
        <v>494</v>
      </c>
      <c r="B210" s="203" t="s">
        <v>495</v>
      </c>
      <c r="C210" s="204">
        <v>10500</v>
      </c>
      <c r="D210" s="204">
        <v>9300</v>
      </c>
      <c r="E210" s="30">
        <f t="shared" si="4"/>
        <v>112.9</v>
      </c>
    </row>
    <row r="211" ht="18" customHeight="1" spans="1:5">
      <c r="A211" s="199" t="s">
        <v>496</v>
      </c>
      <c r="B211" s="203" t="s">
        <v>497</v>
      </c>
      <c r="C211" s="204">
        <v>800</v>
      </c>
      <c r="D211" s="204">
        <v>1000</v>
      </c>
      <c r="E211" s="30">
        <f t="shared" si="4"/>
        <v>80</v>
      </c>
    </row>
    <row r="212" ht="18" customHeight="1" spans="1:5">
      <c r="A212" s="199" t="s">
        <v>498</v>
      </c>
      <c r="B212" s="202" t="s">
        <v>499</v>
      </c>
      <c r="C212" s="201">
        <v>860</v>
      </c>
      <c r="D212" s="201">
        <v>297</v>
      </c>
      <c r="E212" s="36">
        <f t="shared" si="4"/>
        <v>289.6</v>
      </c>
    </row>
    <row r="213" ht="18" customHeight="1" spans="1:5">
      <c r="A213" s="199" t="s">
        <v>500</v>
      </c>
      <c r="B213" s="203" t="s">
        <v>501</v>
      </c>
      <c r="C213" s="204">
        <v>70</v>
      </c>
      <c r="D213" s="204">
        <v>100</v>
      </c>
      <c r="E213" s="30">
        <f t="shared" si="4"/>
        <v>70</v>
      </c>
    </row>
    <row r="214" ht="18" customHeight="1" spans="1:5">
      <c r="A214" s="199" t="s">
        <v>502</v>
      </c>
      <c r="B214" s="203" t="s">
        <v>503</v>
      </c>
      <c r="C214" s="204">
        <v>100</v>
      </c>
      <c r="D214" s="204">
        <v>0</v>
      </c>
      <c r="E214" s="30" t="str">
        <f t="shared" si="4"/>
        <v> </v>
      </c>
    </row>
    <row r="215" ht="18" customHeight="1" spans="1:5">
      <c r="A215" s="199" t="s">
        <v>504</v>
      </c>
      <c r="B215" s="203" t="s">
        <v>505</v>
      </c>
      <c r="C215" s="204">
        <v>329</v>
      </c>
      <c r="D215" s="204">
        <v>0</v>
      </c>
      <c r="E215" s="30" t="str">
        <f t="shared" si="4"/>
        <v> </v>
      </c>
    </row>
    <row r="216" ht="18" customHeight="1" spans="1:5">
      <c r="A216" s="199" t="s">
        <v>506</v>
      </c>
      <c r="B216" s="203" t="s">
        <v>507</v>
      </c>
      <c r="C216" s="204">
        <v>24</v>
      </c>
      <c r="D216" s="204">
        <v>24</v>
      </c>
      <c r="E216" s="30">
        <f t="shared" si="4"/>
        <v>100</v>
      </c>
    </row>
    <row r="217" ht="18" customHeight="1" spans="1:5">
      <c r="A217" s="199" t="s">
        <v>508</v>
      </c>
      <c r="B217" s="203" t="s">
        <v>509</v>
      </c>
      <c r="C217" s="204">
        <v>47</v>
      </c>
      <c r="D217" s="204">
        <v>59</v>
      </c>
      <c r="E217" s="30">
        <f t="shared" si="4"/>
        <v>79.7</v>
      </c>
    </row>
    <row r="218" ht="18" customHeight="1" spans="1:5">
      <c r="A218" s="199" t="s">
        <v>510</v>
      </c>
      <c r="B218" s="203" t="s">
        <v>511</v>
      </c>
      <c r="C218" s="204">
        <v>40</v>
      </c>
      <c r="D218" s="204">
        <v>18</v>
      </c>
      <c r="E218" s="30">
        <f t="shared" si="4"/>
        <v>222.2</v>
      </c>
    </row>
    <row r="219" ht="18" customHeight="1" spans="1:5">
      <c r="A219" s="199" t="s">
        <v>512</v>
      </c>
      <c r="B219" s="203" t="s">
        <v>513</v>
      </c>
      <c r="C219" s="204"/>
      <c r="D219" s="204">
        <v>1</v>
      </c>
      <c r="E219" s="30">
        <f t="shared" si="4"/>
        <v>0</v>
      </c>
    </row>
    <row r="220" ht="18" customHeight="1" spans="1:5">
      <c r="A220" s="199" t="s">
        <v>514</v>
      </c>
      <c r="B220" s="203" t="s">
        <v>515</v>
      </c>
      <c r="C220" s="204">
        <v>250</v>
      </c>
      <c r="D220" s="204">
        <v>95</v>
      </c>
      <c r="E220" s="30">
        <f t="shared" si="4"/>
        <v>263.2</v>
      </c>
    </row>
    <row r="221" ht="18" customHeight="1" spans="1:5">
      <c r="A221" s="199" t="s">
        <v>516</v>
      </c>
      <c r="B221" s="202" t="s">
        <v>517</v>
      </c>
      <c r="C221" s="201">
        <v>2917</v>
      </c>
      <c r="D221" s="201">
        <v>3236</v>
      </c>
      <c r="E221" s="36">
        <f t="shared" si="4"/>
        <v>90.1</v>
      </c>
    </row>
    <row r="222" ht="18" customHeight="1" spans="1:5">
      <c r="A222" s="199" t="s">
        <v>518</v>
      </c>
      <c r="B222" s="203" t="s">
        <v>519</v>
      </c>
      <c r="C222" s="204">
        <v>6</v>
      </c>
      <c r="D222" s="204">
        <v>400</v>
      </c>
      <c r="E222" s="30">
        <f t="shared" si="4"/>
        <v>1.5</v>
      </c>
    </row>
    <row r="223" ht="18" customHeight="1" spans="1:5">
      <c r="A223" s="199" t="s">
        <v>520</v>
      </c>
      <c r="B223" s="203" t="s">
        <v>521</v>
      </c>
      <c r="C223" s="204">
        <v>0</v>
      </c>
      <c r="D223" s="204">
        <v>462</v>
      </c>
      <c r="E223" s="30">
        <f t="shared" si="4"/>
        <v>0</v>
      </c>
    </row>
    <row r="224" ht="18" customHeight="1" spans="1:5">
      <c r="A224" s="199" t="s">
        <v>522</v>
      </c>
      <c r="B224" s="203" t="s">
        <v>523</v>
      </c>
      <c r="C224" s="204">
        <v>0</v>
      </c>
      <c r="D224" s="204">
        <v>45</v>
      </c>
      <c r="E224" s="30">
        <f t="shared" si="4"/>
        <v>0</v>
      </c>
    </row>
    <row r="225" ht="18" customHeight="1" spans="1:5">
      <c r="A225" s="199" t="s">
        <v>524</v>
      </c>
      <c r="B225" s="206" t="s">
        <v>525</v>
      </c>
      <c r="C225" s="204">
        <f>670+119</f>
        <v>789</v>
      </c>
      <c r="D225" s="204">
        <v>615</v>
      </c>
      <c r="E225" s="30">
        <f t="shared" si="4"/>
        <v>128.3</v>
      </c>
    </row>
    <row r="226" ht="18" customHeight="1" spans="1:5">
      <c r="A226" s="199" t="s">
        <v>526</v>
      </c>
      <c r="B226" s="206" t="s">
        <v>527</v>
      </c>
      <c r="C226" s="204"/>
      <c r="D226" s="204">
        <v>15</v>
      </c>
      <c r="E226" s="30">
        <f t="shared" si="4"/>
        <v>0</v>
      </c>
    </row>
    <row r="227" ht="18" customHeight="1" spans="1:5">
      <c r="A227" s="199" t="s">
        <v>528</v>
      </c>
      <c r="B227" s="206" t="s">
        <v>529</v>
      </c>
      <c r="C227" s="204">
        <f>1275+847</f>
        <v>2122</v>
      </c>
      <c r="D227" s="204">
        <v>1699</v>
      </c>
      <c r="E227" s="30">
        <f t="shared" si="4"/>
        <v>124.9</v>
      </c>
    </row>
    <row r="228" ht="18" customHeight="1" spans="1:5">
      <c r="A228" s="199" t="s">
        <v>530</v>
      </c>
      <c r="B228" s="207" t="s">
        <v>531</v>
      </c>
      <c r="C228" s="201">
        <v>755</v>
      </c>
      <c r="D228" s="201">
        <v>1109</v>
      </c>
      <c r="E228" s="36">
        <f t="shared" si="4"/>
        <v>68.1</v>
      </c>
    </row>
    <row r="229" ht="18" customHeight="1" spans="1:5">
      <c r="A229" s="199" t="s">
        <v>532</v>
      </c>
      <c r="B229" s="206" t="s">
        <v>533</v>
      </c>
      <c r="C229" s="204"/>
      <c r="D229" s="204">
        <v>934</v>
      </c>
      <c r="E229" s="30">
        <f t="shared" si="4"/>
        <v>0</v>
      </c>
    </row>
    <row r="230" ht="18" customHeight="1" spans="1:5">
      <c r="A230" s="199" t="s">
        <v>534</v>
      </c>
      <c r="B230" s="206" t="s">
        <v>535</v>
      </c>
      <c r="C230" s="204">
        <v>0</v>
      </c>
      <c r="D230" s="204">
        <v>0</v>
      </c>
      <c r="E230" s="30" t="str">
        <f t="shared" si="4"/>
        <v> </v>
      </c>
    </row>
    <row r="231" ht="18" customHeight="1" spans="1:5">
      <c r="A231" s="199" t="s">
        <v>536</v>
      </c>
      <c r="B231" s="203" t="s">
        <v>537</v>
      </c>
      <c r="C231" s="204">
        <v>0</v>
      </c>
      <c r="D231" s="204">
        <v>93</v>
      </c>
      <c r="E231" s="30">
        <f t="shared" si="4"/>
        <v>0</v>
      </c>
    </row>
    <row r="232" ht="18" customHeight="1" spans="1:5">
      <c r="A232" s="199" t="s">
        <v>538</v>
      </c>
      <c r="B232" s="203" t="s">
        <v>539</v>
      </c>
      <c r="C232" s="204">
        <v>0</v>
      </c>
      <c r="D232" s="204">
        <v>12</v>
      </c>
      <c r="E232" s="30">
        <f t="shared" si="4"/>
        <v>0</v>
      </c>
    </row>
    <row r="233" ht="18" customHeight="1" spans="1:5">
      <c r="A233" s="199" t="s">
        <v>540</v>
      </c>
      <c r="B233" s="203" t="s">
        <v>541</v>
      </c>
      <c r="C233" s="204">
        <f>708+47</f>
        <v>755</v>
      </c>
      <c r="D233" s="204">
        <v>70</v>
      </c>
      <c r="E233" s="30">
        <f t="shared" si="4"/>
        <v>1078.6</v>
      </c>
    </row>
    <row r="234" ht="18" customHeight="1" spans="1:5">
      <c r="A234" s="199" t="s">
        <v>542</v>
      </c>
      <c r="B234" s="202" t="s">
        <v>543</v>
      </c>
      <c r="C234" s="201">
        <v>1996</v>
      </c>
      <c r="D234" s="201">
        <v>2028</v>
      </c>
      <c r="E234" s="36">
        <f t="shared" si="4"/>
        <v>98.4</v>
      </c>
    </row>
    <row r="235" ht="18" customHeight="1" spans="1:5">
      <c r="A235" s="199" t="s">
        <v>544</v>
      </c>
      <c r="B235" s="203" t="s">
        <v>545</v>
      </c>
      <c r="C235" s="204">
        <v>106</v>
      </c>
      <c r="D235" s="204">
        <v>91</v>
      </c>
      <c r="E235" s="30">
        <f t="shared" si="4"/>
        <v>116.5</v>
      </c>
    </row>
    <row r="236" ht="18" customHeight="1" spans="1:5">
      <c r="A236" s="199" t="s">
        <v>546</v>
      </c>
      <c r="B236" s="203" t="s">
        <v>547</v>
      </c>
      <c r="C236" s="204">
        <v>443</v>
      </c>
      <c r="D236" s="204">
        <v>1081</v>
      </c>
      <c r="E236" s="30">
        <f t="shared" si="4"/>
        <v>41</v>
      </c>
    </row>
    <row r="237" ht="18" customHeight="1" spans="1:5">
      <c r="A237" s="199" t="s">
        <v>548</v>
      </c>
      <c r="B237" s="203" t="s">
        <v>549</v>
      </c>
      <c r="C237" s="204">
        <v>30</v>
      </c>
      <c r="D237" s="204">
        <v>41</v>
      </c>
      <c r="E237" s="30">
        <f t="shared" si="4"/>
        <v>73.2</v>
      </c>
    </row>
    <row r="238" ht="18" customHeight="1" spans="1:5">
      <c r="A238" s="199" t="s">
        <v>550</v>
      </c>
      <c r="B238" s="203" t="s">
        <v>551</v>
      </c>
      <c r="C238" s="204">
        <v>601</v>
      </c>
      <c r="D238" s="204">
        <v>635</v>
      </c>
      <c r="E238" s="30">
        <f t="shared" si="4"/>
        <v>94.6</v>
      </c>
    </row>
    <row r="239" ht="18" customHeight="1" spans="1:5">
      <c r="A239" s="199" t="s">
        <v>552</v>
      </c>
      <c r="B239" s="203" t="s">
        <v>553</v>
      </c>
      <c r="C239" s="204">
        <v>716</v>
      </c>
      <c r="D239" s="204">
        <v>0</v>
      </c>
      <c r="E239" s="30" t="str">
        <f t="shared" si="4"/>
        <v> </v>
      </c>
    </row>
    <row r="240" ht="18" customHeight="1" spans="1:5">
      <c r="A240" s="199" t="s">
        <v>554</v>
      </c>
      <c r="B240" s="203" t="s">
        <v>555</v>
      </c>
      <c r="C240" s="204">
        <v>100</v>
      </c>
      <c r="D240" s="204">
        <v>180</v>
      </c>
      <c r="E240" s="30">
        <f t="shared" si="4"/>
        <v>55.6</v>
      </c>
    </row>
    <row r="241" ht="18" customHeight="1" spans="1:5">
      <c r="A241" s="199" t="s">
        <v>556</v>
      </c>
      <c r="B241" s="202" t="s">
        <v>557</v>
      </c>
      <c r="C241" s="201">
        <v>1038</v>
      </c>
      <c r="D241" s="201">
        <v>964</v>
      </c>
      <c r="E241" s="36">
        <f t="shared" si="4"/>
        <v>107.7</v>
      </c>
    </row>
    <row r="242" ht="18" customHeight="1" spans="1:5">
      <c r="A242" s="199" t="s">
        <v>558</v>
      </c>
      <c r="B242" s="203" t="s">
        <v>154</v>
      </c>
      <c r="C242" s="204">
        <v>218</v>
      </c>
      <c r="D242" s="204">
        <v>117</v>
      </c>
      <c r="E242" s="30">
        <f t="shared" si="4"/>
        <v>186.3</v>
      </c>
    </row>
    <row r="243" ht="18" customHeight="1" spans="1:5">
      <c r="A243" s="199" t="s">
        <v>559</v>
      </c>
      <c r="B243" s="203" t="s">
        <v>560</v>
      </c>
      <c r="C243" s="204">
        <v>259</v>
      </c>
      <c r="D243" s="204">
        <v>219</v>
      </c>
      <c r="E243" s="30">
        <f t="shared" si="4"/>
        <v>118.3</v>
      </c>
    </row>
    <row r="244" ht="18" customHeight="1" spans="1:5">
      <c r="A244" s="199" t="s">
        <v>561</v>
      </c>
      <c r="B244" s="208" t="s">
        <v>562</v>
      </c>
      <c r="C244" s="204">
        <v>114</v>
      </c>
      <c r="D244" s="204">
        <v>116</v>
      </c>
      <c r="E244" s="30">
        <f t="shared" si="4"/>
        <v>98.3</v>
      </c>
    </row>
    <row r="245" ht="18" customHeight="1" spans="1:5">
      <c r="A245" s="199" t="s">
        <v>563</v>
      </c>
      <c r="B245" s="208" t="s">
        <v>564</v>
      </c>
      <c r="C245" s="204">
        <v>22</v>
      </c>
      <c r="D245" s="204">
        <v>326</v>
      </c>
      <c r="E245" s="30">
        <f t="shared" si="4"/>
        <v>6.7</v>
      </c>
    </row>
    <row r="246" ht="18" customHeight="1" spans="1:5">
      <c r="A246" s="199" t="s">
        <v>565</v>
      </c>
      <c r="B246" s="203" t="s">
        <v>566</v>
      </c>
      <c r="C246" s="204">
        <v>425</v>
      </c>
      <c r="D246" s="204">
        <v>186</v>
      </c>
      <c r="E246" s="30">
        <f t="shared" si="4"/>
        <v>228.5</v>
      </c>
    </row>
    <row r="247" ht="18" customHeight="1" spans="1:5">
      <c r="A247" s="199" t="s">
        <v>567</v>
      </c>
      <c r="B247" s="202" t="s">
        <v>568</v>
      </c>
      <c r="C247" s="201">
        <v>108</v>
      </c>
      <c r="D247" s="201">
        <v>116</v>
      </c>
      <c r="E247" s="36">
        <f t="shared" si="4"/>
        <v>93.1</v>
      </c>
    </row>
    <row r="248" ht="18" customHeight="1" spans="1:5">
      <c r="A248" s="199" t="s">
        <v>569</v>
      </c>
      <c r="B248" s="203" t="s">
        <v>154</v>
      </c>
      <c r="C248" s="204">
        <v>84</v>
      </c>
      <c r="D248" s="204">
        <v>81</v>
      </c>
      <c r="E248" s="30">
        <f t="shared" si="4"/>
        <v>103.7</v>
      </c>
    </row>
    <row r="249" ht="18" customHeight="1" spans="1:5">
      <c r="A249" s="199" t="s">
        <v>570</v>
      </c>
      <c r="B249" s="203" t="s">
        <v>156</v>
      </c>
      <c r="C249" s="204">
        <v>24</v>
      </c>
      <c r="D249" s="204">
        <v>35</v>
      </c>
      <c r="E249" s="30">
        <f t="shared" si="4"/>
        <v>68.6</v>
      </c>
    </row>
    <row r="250" ht="18" customHeight="1" spans="1:5">
      <c r="A250" s="199" t="s">
        <v>571</v>
      </c>
      <c r="B250" s="202" t="s">
        <v>572</v>
      </c>
      <c r="C250" s="201">
        <v>614</v>
      </c>
      <c r="D250" s="201">
        <v>693</v>
      </c>
      <c r="E250" s="36">
        <f t="shared" si="4"/>
        <v>88.6</v>
      </c>
    </row>
    <row r="251" ht="18" customHeight="1" spans="1:5">
      <c r="A251" s="199" t="s">
        <v>573</v>
      </c>
      <c r="B251" s="203" t="s">
        <v>574</v>
      </c>
      <c r="C251" s="204">
        <v>614</v>
      </c>
      <c r="D251" s="204">
        <v>693</v>
      </c>
      <c r="E251" s="30">
        <f t="shared" si="4"/>
        <v>88.6</v>
      </c>
    </row>
    <row r="252" ht="18" customHeight="1" spans="1:5">
      <c r="A252" s="199" t="s">
        <v>575</v>
      </c>
      <c r="B252" s="202" t="s">
        <v>576</v>
      </c>
      <c r="C252" s="201">
        <v>199</v>
      </c>
      <c r="D252" s="201">
        <v>198</v>
      </c>
      <c r="E252" s="36">
        <f t="shared" si="4"/>
        <v>100.5</v>
      </c>
    </row>
    <row r="253" ht="18" customHeight="1" spans="1:5">
      <c r="A253" s="199" t="s">
        <v>577</v>
      </c>
      <c r="B253" s="203" t="s">
        <v>578</v>
      </c>
      <c r="C253" s="204">
        <v>199</v>
      </c>
      <c r="D253" s="204">
        <v>198</v>
      </c>
      <c r="E253" s="30">
        <f t="shared" si="4"/>
        <v>100.5</v>
      </c>
    </row>
    <row r="254" ht="18" customHeight="1" spans="1:5">
      <c r="A254" s="199" t="s">
        <v>579</v>
      </c>
      <c r="B254" s="202" t="s">
        <v>580</v>
      </c>
      <c r="C254" s="201">
        <v>368</v>
      </c>
      <c r="D254" s="201">
        <v>322</v>
      </c>
      <c r="E254" s="36">
        <f t="shared" si="4"/>
        <v>114.3</v>
      </c>
    </row>
    <row r="255" ht="18" customHeight="1" spans="1:5">
      <c r="A255" s="199" t="s">
        <v>581</v>
      </c>
      <c r="B255" s="203" t="s">
        <v>582</v>
      </c>
      <c r="C255" s="204">
        <v>368</v>
      </c>
      <c r="D255" s="204">
        <v>322</v>
      </c>
      <c r="E255" s="30">
        <f t="shared" si="4"/>
        <v>114.3</v>
      </c>
    </row>
    <row r="256" ht="18" customHeight="1" spans="1:5">
      <c r="A256" s="199" t="s">
        <v>583</v>
      </c>
      <c r="B256" s="202" t="s">
        <v>584</v>
      </c>
      <c r="C256" s="201">
        <v>398</v>
      </c>
      <c r="D256" s="201">
        <v>419</v>
      </c>
      <c r="E256" s="36">
        <f t="shared" si="4"/>
        <v>95</v>
      </c>
    </row>
    <row r="257" ht="18" customHeight="1" spans="1:5">
      <c r="A257" s="199" t="s">
        <v>585</v>
      </c>
      <c r="B257" s="203" t="s">
        <v>586</v>
      </c>
      <c r="C257" s="204">
        <v>398</v>
      </c>
      <c r="D257" s="204">
        <v>419</v>
      </c>
      <c r="E257" s="30">
        <f t="shared" si="4"/>
        <v>95</v>
      </c>
    </row>
    <row r="258" ht="18" customHeight="1" spans="1:5">
      <c r="A258" s="199" t="s">
        <v>587</v>
      </c>
      <c r="B258" s="202" t="s">
        <v>588</v>
      </c>
      <c r="C258" s="201">
        <v>5558</v>
      </c>
      <c r="D258" s="201">
        <v>5172</v>
      </c>
      <c r="E258" s="36">
        <f t="shared" si="4"/>
        <v>107.5</v>
      </c>
    </row>
    <row r="259" ht="18" customHeight="1" spans="1:5">
      <c r="A259" s="199" t="s">
        <v>589</v>
      </c>
      <c r="B259" s="203" t="s">
        <v>590</v>
      </c>
      <c r="C259" s="204">
        <v>162</v>
      </c>
      <c r="D259" s="204">
        <v>208</v>
      </c>
      <c r="E259" s="30">
        <f t="shared" si="4"/>
        <v>77.9</v>
      </c>
    </row>
    <row r="260" ht="18" customHeight="1" spans="1:5">
      <c r="A260" s="199" t="s">
        <v>591</v>
      </c>
      <c r="B260" s="205" t="s">
        <v>592</v>
      </c>
      <c r="C260" s="204">
        <f>3192+2204</f>
        <v>5396</v>
      </c>
      <c r="D260" s="204">
        <v>4964</v>
      </c>
      <c r="E260" s="30">
        <f t="shared" si="4"/>
        <v>108.7</v>
      </c>
    </row>
    <row r="261" ht="18" customHeight="1" spans="1:5">
      <c r="A261" s="199" t="s">
        <v>593</v>
      </c>
      <c r="B261" s="202" t="s">
        <v>594</v>
      </c>
      <c r="C261" s="201">
        <v>743</v>
      </c>
      <c r="D261" s="201">
        <v>473</v>
      </c>
      <c r="E261" s="36">
        <f t="shared" si="4"/>
        <v>157.1</v>
      </c>
    </row>
    <row r="262" ht="18" customHeight="1" spans="1:5">
      <c r="A262" s="199" t="s">
        <v>595</v>
      </c>
      <c r="B262" s="203" t="s">
        <v>154</v>
      </c>
      <c r="C262" s="204">
        <v>196</v>
      </c>
      <c r="D262" s="204">
        <v>179</v>
      </c>
      <c r="E262" s="30">
        <f t="shared" si="4"/>
        <v>109.5</v>
      </c>
    </row>
    <row r="263" ht="18" customHeight="1" spans="1:5">
      <c r="A263" s="199" t="s">
        <v>596</v>
      </c>
      <c r="B263" s="203" t="s">
        <v>156</v>
      </c>
      <c r="C263" s="204">
        <v>325</v>
      </c>
      <c r="D263" s="204">
        <v>175</v>
      </c>
      <c r="E263" s="30">
        <f t="shared" si="4"/>
        <v>185.7</v>
      </c>
    </row>
    <row r="264" ht="18" customHeight="1" spans="1:5">
      <c r="A264" s="199" t="s">
        <v>597</v>
      </c>
      <c r="B264" s="203" t="s">
        <v>598</v>
      </c>
      <c r="C264" s="204">
        <v>115</v>
      </c>
      <c r="D264" s="204">
        <v>119</v>
      </c>
      <c r="E264" s="30">
        <f t="shared" ref="E264:E276" si="5">IF(D264&lt;&gt;0,ROUND(C264/D264*100,1)," ")</f>
        <v>96.6</v>
      </c>
    </row>
    <row r="265" ht="18" customHeight="1" spans="1:5">
      <c r="A265" s="199" t="s">
        <v>599</v>
      </c>
      <c r="B265" s="203" t="s">
        <v>170</v>
      </c>
      <c r="C265" s="204">
        <v>107</v>
      </c>
      <c r="D265" s="204">
        <v>0</v>
      </c>
      <c r="E265" s="30" t="str">
        <f t="shared" si="5"/>
        <v> </v>
      </c>
    </row>
    <row r="266" ht="18" customHeight="1" spans="1:5">
      <c r="A266" s="199" t="s">
        <v>600</v>
      </c>
      <c r="B266" s="202" t="s">
        <v>601</v>
      </c>
      <c r="C266" s="201">
        <v>0</v>
      </c>
      <c r="D266" s="201">
        <v>0</v>
      </c>
      <c r="E266" s="36" t="str">
        <f t="shared" si="5"/>
        <v> </v>
      </c>
    </row>
    <row r="267" ht="18" customHeight="1" spans="1:5">
      <c r="A267" s="199" t="s">
        <v>602</v>
      </c>
      <c r="B267" s="203" t="s">
        <v>603</v>
      </c>
      <c r="C267" s="204">
        <v>0</v>
      </c>
      <c r="D267" s="204">
        <v>0</v>
      </c>
      <c r="E267" s="30" t="str">
        <f t="shared" si="5"/>
        <v> </v>
      </c>
    </row>
    <row r="268" ht="18" customHeight="1" spans="1:5">
      <c r="A268" s="199" t="s">
        <v>604</v>
      </c>
      <c r="B268" s="202" t="s">
        <v>605</v>
      </c>
      <c r="C268" s="201">
        <v>210</v>
      </c>
      <c r="D268" s="201">
        <v>236</v>
      </c>
      <c r="E268" s="36">
        <f t="shared" si="5"/>
        <v>89</v>
      </c>
    </row>
    <row r="269" ht="18" customHeight="1" spans="1:5">
      <c r="A269" s="199" t="s">
        <v>606</v>
      </c>
      <c r="B269" s="203" t="s">
        <v>607</v>
      </c>
      <c r="C269" s="204">
        <v>210</v>
      </c>
      <c r="D269" s="204">
        <v>236</v>
      </c>
      <c r="E269" s="30">
        <f t="shared" si="5"/>
        <v>89</v>
      </c>
    </row>
    <row r="270" ht="18" customHeight="1" spans="1:5">
      <c r="A270" s="199" t="s">
        <v>608</v>
      </c>
      <c r="B270" s="202" t="s">
        <v>609</v>
      </c>
      <c r="C270" s="201">
        <f>SUM(C271,C275,C278,C286,C290,C292,C295,C297,C299,C301,C303,C306)</f>
        <v>27104</v>
      </c>
      <c r="D270" s="201">
        <f>SUM(D271,D275,D278,D286,D290,D292,D295,D297,D299,D301,D303,D306)</f>
        <v>25411</v>
      </c>
      <c r="E270" s="36">
        <f t="shared" si="5"/>
        <v>106.7</v>
      </c>
    </row>
    <row r="271" ht="18" customHeight="1" spans="1:5">
      <c r="A271" s="199" t="s">
        <v>610</v>
      </c>
      <c r="B271" s="202" t="s">
        <v>611</v>
      </c>
      <c r="C271" s="201">
        <v>964</v>
      </c>
      <c r="D271" s="201">
        <v>688</v>
      </c>
      <c r="E271" s="36">
        <f t="shared" si="5"/>
        <v>140.1</v>
      </c>
    </row>
    <row r="272" ht="18" customHeight="1" spans="1:5">
      <c r="A272" s="199" t="s">
        <v>612</v>
      </c>
      <c r="B272" s="203" t="s">
        <v>154</v>
      </c>
      <c r="C272" s="204">
        <v>335</v>
      </c>
      <c r="D272" s="204">
        <v>265</v>
      </c>
      <c r="E272" s="30">
        <f t="shared" si="5"/>
        <v>126.4</v>
      </c>
    </row>
    <row r="273" ht="18" customHeight="1" spans="1:5">
      <c r="A273" s="199" t="s">
        <v>613</v>
      </c>
      <c r="B273" s="203" t="s">
        <v>156</v>
      </c>
      <c r="C273" s="204">
        <v>303</v>
      </c>
      <c r="D273" s="204">
        <v>86</v>
      </c>
      <c r="E273" s="30">
        <f t="shared" si="5"/>
        <v>352.3</v>
      </c>
    </row>
    <row r="274" ht="18" customHeight="1" spans="1:5">
      <c r="A274" s="199" t="s">
        <v>614</v>
      </c>
      <c r="B274" s="203" t="s">
        <v>615</v>
      </c>
      <c r="C274" s="204">
        <v>326</v>
      </c>
      <c r="D274" s="204">
        <v>337</v>
      </c>
      <c r="E274" s="30">
        <f t="shared" si="5"/>
        <v>96.7</v>
      </c>
    </row>
    <row r="275" ht="18" customHeight="1" spans="1:5">
      <c r="A275" s="199" t="s">
        <v>616</v>
      </c>
      <c r="B275" s="202" t="s">
        <v>617</v>
      </c>
      <c r="C275" s="201">
        <v>4426</v>
      </c>
      <c r="D275" s="201">
        <v>3474</v>
      </c>
      <c r="E275" s="36">
        <f t="shared" si="5"/>
        <v>127.4</v>
      </c>
    </row>
    <row r="276" ht="18" customHeight="1" spans="1:5">
      <c r="A276" s="199" t="s">
        <v>618</v>
      </c>
      <c r="B276" s="203" t="s">
        <v>619</v>
      </c>
      <c r="C276" s="204">
        <v>4417</v>
      </c>
      <c r="D276" s="204">
        <v>3474</v>
      </c>
      <c r="E276" s="30">
        <f t="shared" si="5"/>
        <v>127.1</v>
      </c>
    </row>
    <row r="277" ht="18" customHeight="1" spans="1:5">
      <c r="A277" s="199">
        <v>2100399</v>
      </c>
      <c r="B277" s="203" t="s">
        <v>620</v>
      </c>
      <c r="C277" s="204">
        <v>9</v>
      </c>
      <c r="D277" s="201"/>
      <c r="E277" s="36"/>
    </row>
    <row r="278" ht="18" customHeight="1" spans="1:5">
      <c r="A278" s="199" t="s">
        <v>621</v>
      </c>
      <c r="B278" s="202" t="s">
        <v>622</v>
      </c>
      <c r="C278" s="201">
        <v>8461</v>
      </c>
      <c r="D278" s="201">
        <v>8963</v>
      </c>
      <c r="E278" s="36">
        <f t="shared" ref="E278:E288" si="6">IF(D278&lt;&gt;0,ROUND(C278/D278*100,1)," ")</f>
        <v>94.4</v>
      </c>
    </row>
    <row r="279" ht="18" customHeight="1" spans="1:5">
      <c r="A279" s="199" t="s">
        <v>623</v>
      </c>
      <c r="B279" s="203" t="s">
        <v>624</v>
      </c>
      <c r="C279" s="204">
        <v>1590</v>
      </c>
      <c r="D279" s="204">
        <v>1376</v>
      </c>
      <c r="E279" s="30">
        <f t="shared" si="6"/>
        <v>115.6</v>
      </c>
    </row>
    <row r="280" ht="18" customHeight="1" spans="1:5">
      <c r="A280" s="199" t="s">
        <v>625</v>
      </c>
      <c r="B280" s="203" t="s">
        <v>626</v>
      </c>
      <c r="C280" s="204">
        <v>14</v>
      </c>
      <c r="D280" s="204">
        <v>407</v>
      </c>
      <c r="E280" s="30">
        <f t="shared" si="6"/>
        <v>3.4</v>
      </c>
    </row>
    <row r="281" ht="18" customHeight="1" spans="1:5">
      <c r="A281" s="199" t="s">
        <v>627</v>
      </c>
      <c r="B281" s="203" t="s">
        <v>628</v>
      </c>
      <c r="C281" s="204">
        <v>1081</v>
      </c>
      <c r="D281" s="204">
        <v>1093</v>
      </c>
      <c r="E281" s="30">
        <f t="shared" si="6"/>
        <v>98.9</v>
      </c>
    </row>
    <row r="282" ht="18" customHeight="1" spans="1:5">
      <c r="A282" s="199" t="s">
        <v>629</v>
      </c>
      <c r="B282" s="203" t="s">
        <v>630</v>
      </c>
      <c r="C282" s="204">
        <f>1796+1842</f>
        <v>3638</v>
      </c>
      <c r="D282" s="204">
        <v>3633</v>
      </c>
      <c r="E282" s="30">
        <f t="shared" si="6"/>
        <v>100.1</v>
      </c>
    </row>
    <row r="283" ht="18" customHeight="1" spans="1:5">
      <c r="A283" s="199" t="s">
        <v>631</v>
      </c>
      <c r="B283" s="203" t="s">
        <v>632</v>
      </c>
      <c r="C283" s="204">
        <v>58</v>
      </c>
      <c r="D283" s="204">
        <v>100</v>
      </c>
      <c r="E283" s="30">
        <f t="shared" si="6"/>
        <v>58</v>
      </c>
    </row>
    <row r="284" ht="18" customHeight="1" spans="1:5">
      <c r="A284" s="199" t="s">
        <v>633</v>
      </c>
      <c r="B284" s="203" t="s">
        <v>634</v>
      </c>
      <c r="C284" s="204">
        <v>1700</v>
      </c>
      <c r="D284" s="204">
        <v>1900</v>
      </c>
      <c r="E284" s="30">
        <f t="shared" si="6"/>
        <v>89.5</v>
      </c>
    </row>
    <row r="285" ht="18" customHeight="1" spans="1:5">
      <c r="A285" s="199" t="s">
        <v>635</v>
      </c>
      <c r="B285" s="203" t="s">
        <v>636</v>
      </c>
      <c r="C285" s="204">
        <v>380</v>
      </c>
      <c r="D285" s="204">
        <v>454</v>
      </c>
      <c r="E285" s="30">
        <f t="shared" si="6"/>
        <v>83.7</v>
      </c>
    </row>
    <row r="286" ht="18" customHeight="1" spans="1:5">
      <c r="A286" s="199" t="s">
        <v>637</v>
      </c>
      <c r="B286" s="202" t="s">
        <v>638</v>
      </c>
      <c r="C286" s="201">
        <v>5842</v>
      </c>
      <c r="D286" s="201">
        <v>5072</v>
      </c>
      <c r="E286" s="36">
        <f t="shared" si="6"/>
        <v>115.2</v>
      </c>
    </row>
    <row r="287" ht="18" customHeight="1" spans="1:5">
      <c r="A287" s="199" t="s">
        <v>639</v>
      </c>
      <c r="B287" s="203" t="s">
        <v>640</v>
      </c>
      <c r="C287" s="204">
        <v>212</v>
      </c>
      <c r="D287" s="204">
        <v>223</v>
      </c>
      <c r="E287" s="30">
        <f t="shared" si="6"/>
        <v>95.1</v>
      </c>
    </row>
    <row r="288" ht="18" customHeight="1" spans="1:5">
      <c r="A288" s="199" t="s">
        <v>641</v>
      </c>
      <c r="B288" s="203" t="s">
        <v>642</v>
      </c>
      <c r="C288" s="204">
        <v>3420</v>
      </c>
      <c r="D288" s="204">
        <v>3231</v>
      </c>
      <c r="E288" s="30">
        <f t="shared" si="6"/>
        <v>105.8</v>
      </c>
    </row>
    <row r="289" ht="18" customHeight="1" spans="1:5">
      <c r="A289" s="199">
        <v>2100799</v>
      </c>
      <c r="B289" s="203" t="s">
        <v>643</v>
      </c>
      <c r="C289" s="204">
        <v>2210</v>
      </c>
      <c r="D289" s="204">
        <v>1618</v>
      </c>
      <c r="E289" s="36"/>
    </row>
    <row r="290" ht="18" customHeight="1" spans="1:5">
      <c r="A290" s="199" t="s">
        <v>644</v>
      </c>
      <c r="B290" s="202" t="s">
        <v>645</v>
      </c>
      <c r="C290" s="201">
        <v>134</v>
      </c>
      <c r="D290" s="201">
        <v>230</v>
      </c>
      <c r="E290" s="36">
        <f t="shared" ref="E290:E331" si="7">IF(D290&lt;&gt;0,ROUND(C290/D290*100,1)," ")</f>
        <v>58.3</v>
      </c>
    </row>
    <row r="291" ht="18" customHeight="1" spans="1:5">
      <c r="A291" s="199" t="s">
        <v>646</v>
      </c>
      <c r="B291" s="203" t="s">
        <v>647</v>
      </c>
      <c r="C291" s="204">
        <v>134</v>
      </c>
      <c r="D291" s="204">
        <v>230</v>
      </c>
      <c r="E291" s="30">
        <f t="shared" si="7"/>
        <v>58.3</v>
      </c>
    </row>
    <row r="292" ht="18" customHeight="1" spans="1:5">
      <c r="A292" s="199" t="s">
        <v>648</v>
      </c>
      <c r="B292" s="202" t="s">
        <v>649</v>
      </c>
      <c r="C292" s="201">
        <v>6862</v>
      </c>
      <c r="D292" s="201">
        <v>6592</v>
      </c>
      <c r="E292" s="36">
        <f t="shared" si="7"/>
        <v>104.1</v>
      </c>
    </row>
    <row r="293" ht="18" customHeight="1" spans="1:5">
      <c r="A293" s="199" t="s">
        <v>650</v>
      </c>
      <c r="B293" s="203" t="s">
        <v>651</v>
      </c>
      <c r="C293" s="204">
        <v>6851</v>
      </c>
      <c r="D293" s="204">
        <v>6592</v>
      </c>
      <c r="E293" s="30">
        <f t="shared" si="7"/>
        <v>103.9</v>
      </c>
    </row>
    <row r="294" ht="18" customHeight="1" spans="1:5">
      <c r="A294" s="199" t="s">
        <v>652</v>
      </c>
      <c r="B294" s="203" t="s">
        <v>653</v>
      </c>
      <c r="C294" s="204">
        <v>11</v>
      </c>
      <c r="D294" s="204">
        <v>0</v>
      </c>
      <c r="E294" s="30" t="str">
        <f t="shared" si="7"/>
        <v> </v>
      </c>
    </row>
    <row r="295" ht="18" customHeight="1" spans="1:5">
      <c r="A295" s="199" t="s">
        <v>654</v>
      </c>
      <c r="B295" s="200" t="s">
        <v>655</v>
      </c>
      <c r="C295" s="201">
        <v>292</v>
      </c>
      <c r="D295" s="201">
        <v>270</v>
      </c>
      <c r="E295" s="36">
        <f t="shared" si="7"/>
        <v>108.1</v>
      </c>
    </row>
    <row r="296" ht="18" customHeight="1" spans="1:5">
      <c r="A296" s="199" t="s">
        <v>656</v>
      </c>
      <c r="B296" s="203" t="s">
        <v>657</v>
      </c>
      <c r="C296" s="204">
        <v>292</v>
      </c>
      <c r="D296" s="204">
        <v>270</v>
      </c>
      <c r="E296" s="30">
        <f t="shared" si="7"/>
        <v>108.1</v>
      </c>
    </row>
    <row r="297" ht="18" customHeight="1" spans="1:5">
      <c r="A297" s="199" t="s">
        <v>658</v>
      </c>
      <c r="B297" s="202" t="s">
        <v>659</v>
      </c>
      <c r="C297" s="201">
        <v>42</v>
      </c>
      <c r="D297" s="201">
        <v>67</v>
      </c>
      <c r="E297" s="36">
        <f t="shared" si="7"/>
        <v>62.7</v>
      </c>
    </row>
    <row r="298" ht="18" customHeight="1" spans="1:5">
      <c r="A298" s="199" t="s">
        <v>660</v>
      </c>
      <c r="B298" s="205" t="s">
        <v>661</v>
      </c>
      <c r="C298" s="204">
        <v>42</v>
      </c>
      <c r="D298" s="204">
        <v>67</v>
      </c>
      <c r="E298" s="30">
        <f t="shared" si="7"/>
        <v>62.7</v>
      </c>
    </row>
    <row r="299" ht="18" customHeight="1" spans="1:5">
      <c r="A299" s="199" t="s">
        <v>662</v>
      </c>
      <c r="B299" s="202" t="s">
        <v>663</v>
      </c>
      <c r="C299" s="201">
        <v>36</v>
      </c>
      <c r="D299" s="201">
        <v>0</v>
      </c>
      <c r="E299" s="36" t="str">
        <f t="shared" si="7"/>
        <v> </v>
      </c>
    </row>
    <row r="300" ht="18" customHeight="1" spans="1:5">
      <c r="A300" s="199" t="s">
        <v>664</v>
      </c>
      <c r="B300" s="203" t="s">
        <v>235</v>
      </c>
      <c r="C300" s="204">
        <v>36</v>
      </c>
      <c r="D300" s="204">
        <v>0</v>
      </c>
      <c r="E300" s="30" t="str">
        <f t="shared" si="7"/>
        <v> </v>
      </c>
    </row>
    <row r="301" ht="18" customHeight="1" spans="1:5">
      <c r="A301" s="199" t="s">
        <v>665</v>
      </c>
      <c r="B301" s="202" t="s">
        <v>666</v>
      </c>
      <c r="C301" s="201">
        <v>0</v>
      </c>
      <c r="D301" s="201">
        <v>0</v>
      </c>
      <c r="E301" s="36" t="str">
        <f t="shared" si="7"/>
        <v> </v>
      </c>
    </row>
    <row r="302" ht="18" customHeight="1" spans="1:5">
      <c r="A302" s="199" t="s">
        <v>667</v>
      </c>
      <c r="B302" s="203" t="s">
        <v>668</v>
      </c>
      <c r="C302" s="204">
        <v>0</v>
      </c>
      <c r="D302" s="204">
        <v>0</v>
      </c>
      <c r="E302" s="30" t="str">
        <f t="shared" si="7"/>
        <v> </v>
      </c>
    </row>
    <row r="303" ht="18" customHeight="1" spans="1:5">
      <c r="A303" s="199" t="s">
        <v>669</v>
      </c>
      <c r="B303" s="202" t="s">
        <v>670</v>
      </c>
      <c r="C303" s="201">
        <v>45</v>
      </c>
      <c r="D303" s="201">
        <v>55</v>
      </c>
      <c r="E303" s="36">
        <f t="shared" si="7"/>
        <v>81.8</v>
      </c>
    </row>
    <row r="304" ht="18" customHeight="1" spans="1:5">
      <c r="A304" s="199" t="s">
        <v>671</v>
      </c>
      <c r="B304" s="203" t="s">
        <v>154</v>
      </c>
      <c r="C304" s="204"/>
      <c r="D304" s="204">
        <v>55</v>
      </c>
      <c r="E304" s="30">
        <f t="shared" si="7"/>
        <v>0</v>
      </c>
    </row>
    <row r="305" ht="18" customHeight="1" spans="1:5">
      <c r="A305" s="199" t="s">
        <v>672</v>
      </c>
      <c r="B305" s="203" t="s">
        <v>673</v>
      </c>
      <c r="C305" s="204">
        <v>45</v>
      </c>
      <c r="D305" s="204">
        <v>0</v>
      </c>
      <c r="E305" s="30" t="str">
        <f t="shared" si="7"/>
        <v> </v>
      </c>
    </row>
    <row r="306" ht="18" customHeight="1" spans="1:5">
      <c r="A306" s="199" t="s">
        <v>674</v>
      </c>
      <c r="B306" s="202" t="s">
        <v>675</v>
      </c>
      <c r="C306" s="201">
        <v>0</v>
      </c>
      <c r="D306" s="201">
        <v>0</v>
      </c>
      <c r="E306" s="36" t="str">
        <f t="shared" si="7"/>
        <v> </v>
      </c>
    </row>
    <row r="307" ht="18" customHeight="1" spans="1:5">
      <c r="A307" s="199" t="s">
        <v>676</v>
      </c>
      <c r="B307" s="203" t="s">
        <v>677</v>
      </c>
      <c r="C307" s="204">
        <v>0</v>
      </c>
      <c r="D307" s="204">
        <v>0</v>
      </c>
      <c r="E307" s="30" t="str">
        <f t="shared" si="7"/>
        <v> </v>
      </c>
    </row>
    <row r="308" ht="18" customHeight="1" spans="1:5">
      <c r="A308" s="199" t="s">
        <v>678</v>
      </c>
      <c r="B308" s="202" t="s">
        <v>679</v>
      </c>
      <c r="C308" s="201">
        <v>250</v>
      </c>
      <c r="D308" s="201">
        <v>250</v>
      </c>
      <c r="E308" s="36">
        <f t="shared" si="7"/>
        <v>100</v>
      </c>
    </row>
    <row r="309" ht="18" customHeight="1" spans="1:5">
      <c r="A309" s="199" t="s">
        <v>680</v>
      </c>
      <c r="B309" s="202" t="s">
        <v>681</v>
      </c>
      <c r="C309" s="201">
        <v>250</v>
      </c>
      <c r="D309" s="201">
        <v>250</v>
      </c>
      <c r="E309" s="36">
        <f t="shared" si="7"/>
        <v>100</v>
      </c>
    </row>
    <row r="310" ht="18" customHeight="1" spans="1:5">
      <c r="A310" s="199" t="s">
        <v>682</v>
      </c>
      <c r="B310" s="203" t="s">
        <v>683</v>
      </c>
      <c r="C310" s="204">
        <v>250</v>
      </c>
      <c r="D310" s="204">
        <v>250</v>
      </c>
      <c r="E310" s="30">
        <f t="shared" si="7"/>
        <v>100</v>
      </c>
    </row>
    <row r="311" ht="18" customHeight="1" spans="1:5">
      <c r="A311" s="199" t="s">
        <v>684</v>
      </c>
      <c r="B311" s="200" t="s">
        <v>685</v>
      </c>
      <c r="C311" s="201">
        <v>11260</v>
      </c>
      <c r="D311" s="201">
        <v>16275</v>
      </c>
      <c r="E311" s="36">
        <f t="shared" si="7"/>
        <v>69.2</v>
      </c>
    </row>
    <row r="312" ht="18" customHeight="1" spans="1:5">
      <c r="A312" s="199" t="s">
        <v>686</v>
      </c>
      <c r="B312" s="202" t="s">
        <v>687</v>
      </c>
      <c r="C312" s="201">
        <v>6960</v>
      </c>
      <c r="D312" s="201">
        <v>6717</v>
      </c>
      <c r="E312" s="36">
        <f t="shared" si="7"/>
        <v>103.6</v>
      </c>
    </row>
    <row r="313" ht="18" customHeight="1" spans="1:5">
      <c r="A313" s="199" t="s">
        <v>688</v>
      </c>
      <c r="B313" s="203" t="s">
        <v>154</v>
      </c>
      <c r="C313" s="204">
        <v>334</v>
      </c>
      <c r="D313" s="204">
        <v>296</v>
      </c>
      <c r="E313" s="30">
        <f t="shared" si="7"/>
        <v>112.8</v>
      </c>
    </row>
    <row r="314" ht="18" customHeight="1" spans="1:5">
      <c r="A314" s="199" t="s">
        <v>689</v>
      </c>
      <c r="B314" s="203" t="s">
        <v>156</v>
      </c>
      <c r="C314" s="204">
        <v>139</v>
      </c>
      <c r="D314" s="204">
        <v>154</v>
      </c>
      <c r="E314" s="30">
        <f t="shared" si="7"/>
        <v>90.3</v>
      </c>
    </row>
    <row r="315" ht="18" customHeight="1" spans="1:5">
      <c r="A315" s="199" t="s">
        <v>690</v>
      </c>
      <c r="B315" s="203" t="s">
        <v>691</v>
      </c>
      <c r="C315" s="204">
        <v>3517</v>
      </c>
      <c r="D315" s="204">
        <v>3265</v>
      </c>
      <c r="E315" s="30">
        <f t="shared" si="7"/>
        <v>107.7</v>
      </c>
    </row>
    <row r="316" ht="18" customHeight="1" spans="1:5">
      <c r="A316" s="199" t="s">
        <v>692</v>
      </c>
      <c r="B316" s="203" t="s">
        <v>693</v>
      </c>
      <c r="C316" s="204">
        <v>484</v>
      </c>
      <c r="D316" s="204">
        <v>513</v>
      </c>
      <c r="E316" s="30">
        <f t="shared" si="7"/>
        <v>94.3</v>
      </c>
    </row>
    <row r="317" ht="18" customHeight="1" spans="1:5">
      <c r="A317" s="199" t="s">
        <v>694</v>
      </c>
      <c r="B317" s="203" t="s">
        <v>695</v>
      </c>
      <c r="C317" s="204">
        <v>2486</v>
      </c>
      <c r="D317" s="204">
        <v>2489</v>
      </c>
      <c r="E317" s="30">
        <f t="shared" si="7"/>
        <v>99.9</v>
      </c>
    </row>
    <row r="318" ht="18" customHeight="1" spans="1:5">
      <c r="A318" s="199" t="s">
        <v>696</v>
      </c>
      <c r="B318" s="202" t="s">
        <v>697</v>
      </c>
      <c r="C318" s="201">
        <v>1508</v>
      </c>
      <c r="D318" s="201">
        <v>1402</v>
      </c>
      <c r="E318" s="36">
        <f t="shared" si="7"/>
        <v>107.6</v>
      </c>
    </row>
    <row r="319" ht="18" customHeight="1" spans="1:5">
      <c r="A319" s="199" t="s">
        <v>698</v>
      </c>
      <c r="B319" s="203" t="s">
        <v>699</v>
      </c>
      <c r="C319" s="204">
        <v>1508</v>
      </c>
      <c r="D319" s="204">
        <v>1402</v>
      </c>
      <c r="E319" s="30">
        <f t="shared" si="7"/>
        <v>107.6</v>
      </c>
    </row>
    <row r="320" ht="18" customHeight="1" spans="1:5">
      <c r="A320" s="199" t="s">
        <v>700</v>
      </c>
      <c r="B320" s="202" t="s">
        <v>701</v>
      </c>
      <c r="C320" s="201">
        <v>2742</v>
      </c>
      <c r="D320" s="201">
        <v>8056</v>
      </c>
      <c r="E320" s="36">
        <f t="shared" si="7"/>
        <v>34</v>
      </c>
    </row>
    <row r="321" ht="18" customHeight="1" spans="1:5">
      <c r="A321" s="199" t="s">
        <v>702</v>
      </c>
      <c r="B321" s="203" t="s">
        <v>703</v>
      </c>
      <c r="C321" s="204">
        <v>2742</v>
      </c>
      <c r="D321" s="204">
        <v>8056</v>
      </c>
      <c r="E321" s="30">
        <f t="shared" si="7"/>
        <v>34</v>
      </c>
    </row>
    <row r="322" ht="18" customHeight="1" spans="1:5">
      <c r="A322" s="199" t="s">
        <v>704</v>
      </c>
      <c r="B322" s="202" t="s">
        <v>705</v>
      </c>
      <c r="C322" s="201">
        <v>50</v>
      </c>
      <c r="D322" s="201">
        <v>100</v>
      </c>
      <c r="E322" s="36">
        <f t="shared" si="7"/>
        <v>50</v>
      </c>
    </row>
    <row r="323" ht="18" customHeight="1" spans="1:5">
      <c r="A323" s="199" t="s">
        <v>706</v>
      </c>
      <c r="B323" s="203" t="s">
        <v>707</v>
      </c>
      <c r="C323" s="204">
        <v>50</v>
      </c>
      <c r="D323" s="204">
        <v>100</v>
      </c>
      <c r="E323" s="30">
        <f t="shared" si="7"/>
        <v>50</v>
      </c>
    </row>
    <row r="324" ht="18" customHeight="1" spans="1:5">
      <c r="A324" s="199" t="s">
        <v>708</v>
      </c>
      <c r="B324" s="202" t="s">
        <v>709</v>
      </c>
      <c r="C324" s="201">
        <f>SUM(C325,C337,C341,C350,C353,C347)</f>
        <v>2517</v>
      </c>
      <c r="D324" s="201">
        <f>SUM(D325,D337,D341,D350,D353,D347)</f>
        <v>2630</v>
      </c>
      <c r="E324" s="36">
        <f t="shared" si="7"/>
        <v>95.7</v>
      </c>
    </row>
    <row r="325" ht="18" customHeight="1" spans="1:5">
      <c r="A325" s="199" t="s">
        <v>710</v>
      </c>
      <c r="B325" s="202" t="s">
        <v>711</v>
      </c>
      <c r="C325" s="201">
        <v>587</v>
      </c>
      <c r="D325" s="201">
        <v>768</v>
      </c>
      <c r="E325" s="36">
        <f t="shared" si="7"/>
        <v>76.4</v>
      </c>
    </row>
    <row r="326" ht="18" customHeight="1" spans="1:5">
      <c r="A326" s="199" t="s">
        <v>712</v>
      </c>
      <c r="B326" s="203" t="s">
        <v>154</v>
      </c>
      <c r="C326" s="204">
        <v>112</v>
      </c>
      <c r="D326" s="204">
        <v>98</v>
      </c>
      <c r="E326" s="30">
        <f t="shared" si="7"/>
        <v>114.3</v>
      </c>
    </row>
    <row r="327" ht="18" customHeight="1" spans="1:5">
      <c r="A327" s="199" t="s">
        <v>713</v>
      </c>
      <c r="B327" s="203" t="s">
        <v>714</v>
      </c>
      <c r="C327" s="204">
        <v>346</v>
      </c>
      <c r="D327" s="204">
        <v>372</v>
      </c>
      <c r="E327" s="30">
        <f t="shared" si="7"/>
        <v>93</v>
      </c>
    </row>
    <row r="328" ht="18" customHeight="1" spans="1:5">
      <c r="A328" s="199" t="s">
        <v>715</v>
      </c>
      <c r="B328" s="203" t="s">
        <v>716</v>
      </c>
      <c r="C328" s="204">
        <v>0</v>
      </c>
      <c r="D328" s="204">
        <v>13</v>
      </c>
      <c r="E328" s="30">
        <f t="shared" si="7"/>
        <v>0</v>
      </c>
    </row>
    <row r="329" ht="18" customHeight="1" spans="1:5">
      <c r="A329" s="199" t="s">
        <v>717</v>
      </c>
      <c r="B329" s="203" t="s">
        <v>718</v>
      </c>
      <c r="C329" s="204">
        <v>3</v>
      </c>
      <c r="D329" s="204">
        <v>3</v>
      </c>
      <c r="E329" s="30">
        <f t="shared" si="7"/>
        <v>100</v>
      </c>
    </row>
    <row r="330" ht="18" customHeight="1" spans="1:5">
      <c r="A330" s="199" t="s">
        <v>719</v>
      </c>
      <c r="B330" s="203" t="s">
        <v>720</v>
      </c>
      <c r="C330" s="204">
        <v>15</v>
      </c>
      <c r="D330" s="204">
        <v>105</v>
      </c>
      <c r="E330" s="30">
        <f t="shared" si="7"/>
        <v>14.3</v>
      </c>
    </row>
    <row r="331" ht="18" customHeight="1" spans="1:5">
      <c r="A331" s="199" t="s">
        <v>721</v>
      </c>
      <c r="B331" s="203" t="s">
        <v>722</v>
      </c>
      <c r="C331" s="204">
        <v>0</v>
      </c>
      <c r="D331" s="204">
        <v>6</v>
      </c>
      <c r="E331" s="30">
        <f t="shared" si="7"/>
        <v>0</v>
      </c>
    </row>
    <row r="332" ht="18" customHeight="1" spans="1:5">
      <c r="A332" s="199">
        <v>2130120</v>
      </c>
      <c r="B332" s="203" t="s">
        <v>723</v>
      </c>
      <c r="C332" s="204"/>
      <c r="D332" s="204">
        <v>18</v>
      </c>
      <c r="E332" s="30"/>
    </row>
    <row r="333" ht="18" customHeight="1" spans="1:5">
      <c r="A333" s="199" t="s">
        <v>724</v>
      </c>
      <c r="B333" s="203" t="s">
        <v>725</v>
      </c>
      <c r="C333" s="204">
        <v>10</v>
      </c>
      <c r="D333" s="204">
        <v>3</v>
      </c>
      <c r="E333" s="30">
        <f>IF(D333&lt;&gt;0,ROUND(C333/D333*100,1)," ")</f>
        <v>333.3</v>
      </c>
    </row>
    <row r="334" ht="18" customHeight="1" spans="1:5">
      <c r="A334" s="199" t="s">
        <v>726</v>
      </c>
      <c r="B334" s="203" t="s">
        <v>727</v>
      </c>
      <c r="C334" s="204">
        <v>2</v>
      </c>
      <c r="D334" s="204">
        <v>2</v>
      </c>
      <c r="E334" s="30">
        <f>IF(D334&lt;&gt;0,ROUND(C334/D334*100,1)," ")</f>
        <v>100</v>
      </c>
    </row>
    <row r="335" ht="18" customHeight="1" spans="1:5">
      <c r="A335" s="199">
        <v>2130148</v>
      </c>
      <c r="B335" s="203" t="s">
        <v>728</v>
      </c>
      <c r="C335" s="204"/>
      <c r="D335" s="204">
        <v>15</v>
      </c>
      <c r="E335" s="30"/>
    </row>
    <row r="336" ht="18" customHeight="1" spans="1:5">
      <c r="A336" s="199" t="s">
        <v>729</v>
      </c>
      <c r="B336" s="203" t="s">
        <v>730</v>
      </c>
      <c r="C336" s="204">
        <v>99</v>
      </c>
      <c r="D336" s="204">
        <v>133</v>
      </c>
      <c r="E336" s="30">
        <f>IF(D336&lt;&gt;0,ROUND(C336/D336*100,1)," ")</f>
        <v>74.4</v>
      </c>
    </row>
    <row r="337" ht="18" customHeight="1" spans="1:5">
      <c r="A337" s="199" t="s">
        <v>731</v>
      </c>
      <c r="B337" s="200" t="s">
        <v>732</v>
      </c>
      <c r="C337" s="201">
        <v>492</v>
      </c>
      <c r="D337" s="201">
        <v>327</v>
      </c>
      <c r="E337" s="36">
        <f>IF(D337&lt;&gt;0,ROUND(C337/D337*100,1)," ")</f>
        <v>150.5</v>
      </c>
    </row>
    <row r="338" ht="18" customHeight="1" spans="1:5">
      <c r="A338" s="199">
        <v>2130209</v>
      </c>
      <c r="B338" s="203" t="s">
        <v>733</v>
      </c>
      <c r="C338" s="204">
        <v>19</v>
      </c>
      <c r="D338" s="204"/>
      <c r="E338" s="30"/>
    </row>
    <row r="339" ht="18" customHeight="1" spans="1:5">
      <c r="A339" s="199" t="s">
        <v>734</v>
      </c>
      <c r="B339" s="203" t="s">
        <v>735</v>
      </c>
      <c r="C339" s="204">
        <v>128</v>
      </c>
      <c r="D339" s="204">
        <v>98</v>
      </c>
      <c r="E339" s="30">
        <f t="shared" ref="E339:E346" si="8">IF(D339&lt;&gt;0,ROUND(C339/D339*100,1)," ")</f>
        <v>130.6</v>
      </c>
    </row>
    <row r="340" ht="18" customHeight="1" spans="1:5">
      <c r="A340" s="199" t="s">
        <v>736</v>
      </c>
      <c r="B340" s="203" t="s">
        <v>737</v>
      </c>
      <c r="C340" s="204">
        <v>345</v>
      </c>
      <c r="D340" s="204">
        <v>229</v>
      </c>
      <c r="E340" s="30">
        <f t="shared" si="8"/>
        <v>150.7</v>
      </c>
    </row>
    <row r="341" ht="18" customHeight="1" spans="1:5">
      <c r="A341" s="199" t="s">
        <v>738</v>
      </c>
      <c r="B341" s="202" t="s">
        <v>739</v>
      </c>
      <c r="C341" s="201">
        <v>1389</v>
      </c>
      <c r="D341" s="201">
        <v>1496</v>
      </c>
      <c r="E341" s="36">
        <f t="shared" si="8"/>
        <v>92.8</v>
      </c>
    </row>
    <row r="342" ht="18" customHeight="1" spans="1:5">
      <c r="A342" s="199" t="s">
        <v>740</v>
      </c>
      <c r="B342" s="205" t="s">
        <v>741</v>
      </c>
      <c r="C342" s="204">
        <v>0</v>
      </c>
      <c r="D342" s="204">
        <v>10</v>
      </c>
      <c r="E342" s="30">
        <f t="shared" si="8"/>
        <v>0</v>
      </c>
    </row>
    <row r="343" ht="18" customHeight="1" spans="1:5">
      <c r="A343" s="199" t="s">
        <v>742</v>
      </c>
      <c r="B343" s="203" t="s">
        <v>743</v>
      </c>
      <c r="C343" s="204">
        <v>15</v>
      </c>
      <c r="D343" s="204">
        <v>10</v>
      </c>
      <c r="E343" s="30">
        <f t="shared" si="8"/>
        <v>150</v>
      </c>
    </row>
    <row r="344" ht="18" customHeight="1" spans="1:5">
      <c r="A344" s="199" t="s">
        <v>744</v>
      </c>
      <c r="B344" s="203" t="s">
        <v>745</v>
      </c>
      <c r="C344" s="204">
        <v>1219</v>
      </c>
      <c r="D344" s="204">
        <v>1291</v>
      </c>
      <c r="E344" s="30">
        <f t="shared" si="8"/>
        <v>94.4</v>
      </c>
    </row>
    <row r="345" ht="18" customHeight="1" spans="1:5">
      <c r="A345" s="199" t="s">
        <v>746</v>
      </c>
      <c r="B345" s="203" t="s">
        <v>747</v>
      </c>
      <c r="C345" s="204">
        <v>55</v>
      </c>
      <c r="D345" s="204">
        <v>61</v>
      </c>
      <c r="E345" s="30">
        <f t="shared" si="8"/>
        <v>90.2</v>
      </c>
    </row>
    <row r="346" ht="18" customHeight="1" spans="1:5">
      <c r="A346" s="199" t="s">
        <v>748</v>
      </c>
      <c r="B346" s="203" t="s">
        <v>749</v>
      </c>
      <c r="C346" s="204">
        <v>100</v>
      </c>
      <c r="D346" s="204">
        <v>124</v>
      </c>
      <c r="E346" s="30">
        <f t="shared" si="8"/>
        <v>80.6</v>
      </c>
    </row>
    <row r="347" ht="18" customHeight="1" spans="1:5">
      <c r="A347" s="199">
        <v>21307</v>
      </c>
      <c r="B347" s="202" t="s">
        <v>750</v>
      </c>
      <c r="C347" s="201"/>
      <c r="D347" s="201">
        <v>29</v>
      </c>
      <c r="E347" s="36"/>
    </row>
    <row r="348" ht="18" customHeight="1" spans="1:5">
      <c r="A348" s="199">
        <v>2130705</v>
      </c>
      <c r="B348" s="203" t="s">
        <v>751</v>
      </c>
      <c r="C348" s="204"/>
      <c r="D348" s="204">
        <v>16</v>
      </c>
      <c r="E348" s="36"/>
    </row>
    <row r="349" ht="18" customHeight="1" spans="1:5">
      <c r="A349" s="199">
        <v>2130799</v>
      </c>
      <c r="B349" s="203" t="s">
        <v>752</v>
      </c>
      <c r="C349" s="204"/>
      <c r="D349" s="204">
        <v>13</v>
      </c>
      <c r="E349" s="36"/>
    </row>
    <row r="350" ht="18" customHeight="1" spans="1:5">
      <c r="A350" s="199" t="s">
        <v>753</v>
      </c>
      <c r="B350" s="202" t="s">
        <v>754</v>
      </c>
      <c r="C350" s="201">
        <v>3</v>
      </c>
      <c r="D350" s="201">
        <v>10</v>
      </c>
      <c r="E350" s="36">
        <f t="shared" ref="E350:E397" si="9">IF(D350&lt;&gt;0,ROUND(C350/D350*100,1)," ")</f>
        <v>30</v>
      </c>
    </row>
    <row r="351" ht="18" customHeight="1" spans="1:5">
      <c r="A351" s="199" t="s">
        <v>755</v>
      </c>
      <c r="B351" s="203" t="s">
        <v>756</v>
      </c>
      <c r="C351" s="204">
        <v>3</v>
      </c>
      <c r="D351" s="204">
        <v>10</v>
      </c>
      <c r="E351" s="30">
        <f t="shared" si="9"/>
        <v>30</v>
      </c>
    </row>
    <row r="352" ht="18" customHeight="1" spans="1:5">
      <c r="A352" s="199" t="s">
        <v>757</v>
      </c>
      <c r="B352" s="205" t="s">
        <v>758</v>
      </c>
      <c r="C352" s="204">
        <v>0</v>
      </c>
      <c r="D352" s="204">
        <v>0</v>
      </c>
      <c r="E352" s="30" t="str">
        <f t="shared" si="9"/>
        <v> </v>
      </c>
    </row>
    <row r="353" ht="18" customHeight="1" spans="1:5">
      <c r="A353" s="199" t="s">
        <v>759</v>
      </c>
      <c r="B353" s="202" t="s">
        <v>760</v>
      </c>
      <c r="C353" s="201">
        <v>46</v>
      </c>
      <c r="D353" s="201">
        <v>0</v>
      </c>
      <c r="E353" s="36" t="str">
        <f t="shared" si="9"/>
        <v> </v>
      </c>
    </row>
    <row r="354" ht="18" customHeight="1" spans="1:5">
      <c r="A354" s="199" t="s">
        <v>761</v>
      </c>
      <c r="B354" s="203" t="s">
        <v>762</v>
      </c>
      <c r="C354" s="204">
        <v>46</v>
      </c>
      <c r="D354" s="204">
        <v>0</v>
      </c>
      <c r="E354" s="30" t="str">
        <f t="shared" si="9"/>
        <v> </v>
      </c>
    </row>
    <row r="355" ht="18" customHeight="1" spans="1:5">
      <c r="A355" s="199" t="s">
        <v>763</v>
      </c>
      <c r="B355" s="202" t="s">
        <v>764</v>
      </c>
      <c r="C355" s="201">
        <v>150</v>
      </c>
      <c r="D355" s="201">
        <v>150</v>
      </c>
      <c r="E355" s="36">
        <f t="shared" si="9"/>
        <v>100</v>
      </c>
    </row>
    <row r="356" ht="18" customHeight="1" spans="1:5">
      <c r="A356" s="199" t="s">
        <v>765</v>
      </c>
      <c r="B356" s="202" t="s">
        <v>766</v>
      </c>
      <c r="C356" s="201">
        <v>150</v>
      </c>
      <c r="D356" s="201">
        <v>150</v>
      </c>
      <c r="E356" s="36">
        <f t="shared" si="9"/>
        <v>100</v>
      </c>
    </row>
    <row r="357" ht="18" customHeight="1" spans="1:5">
      <c r="A357" s="199" t="s">
        <v>767</v>
      </c>
      <c r="B357" s="205" t="s">
        <v>768</v>
      </c>
      <c r="C357" s="204">
        <v>100</v>
      </c>
      <c r="D357" s="204">
        <v>100</v>
      </c>
      <c r="E357" s="30">
        <f t="shared" si="9"/>
        <v>100</v>
      </c>
    </row>
    <row r="358" ht="18" customHeight="1" spans="1:5">
      <c r="A358" s="199" t="s">
        <v>769</v>
      </c>
      <c r="B358" s="203" t="s">
        <v>770</v>
      </c>
      <c r="C358" s="204">
        <v>50</v>
      </c>
      <c r="D358" s="204">
        <v>50</v>
      </c>
      <c r="E358" s="30">
        <f t="shared" si="9"/>
        <v>100</v>
      </c>
    </row>
    <row r="359" ht="18" customHeight="1" spans="1:5">
      <c r="A359" s="199" t="s">
        <v>771</v>
      </c>
      <c r="B359" s="202" t="s">
        <v>772</v>
      </c>
      <c r="C359" s="201">
        <v>10020</v>
      </c>
      <c r="D359" s="201">
        <v>12404</v>
      </c>
      <c r="E359" s="36">
        <f t="shared" si="9"/>
        <v>80.8</v>
      </c>
    </row>
    <row r="360" ht="18" customHeight="1" spans="1:5">
      <c r="A360" s="199" t="s">
        <v>773</v>
      </c>
      <c r="B360" s="202" t="s">
        <v>774</v>
      </c>
      <c r="C360" s="201">
        <v>9980</v>
      </c>
      <c r="D360" s="201">
        <v>12328</v>
      </c>
      <c r="E360" s="36">
        <f t="shared" si="9"/>
        <v>81</v>
      </c>
    </row>
    <row r="361" ht="18" customHeight="1" spans="1:5">
      <c r="A361" s="199" t="s">
        <v>775</v>
      </c>
      <c r="B361" s="203" t="s">
        <v>776</v>
      </c>
      <c r="C361" s="204">
        <v>150</v>
      </c>
      <c r="D361" s="204">
        <v>200</v>
      </c>
      <c r="E361" s="30">
        <f t="shared" si="9"/>
        <v>75</v>
      </c>
    </row>
    <row r="362" ht="18" customHeight="1" spans="1:5">
      <c r="A362" s="199" t="s">
        <v>777</v>
      </c>
      <c r="B362" s="203" t="s">
        <v>778</v>
      </c>
      <c r="C362" s="204">
        <v>9830</v>
      </c>
      <c r="D362" s="204">
        <v>12128</v>
      </c>
      <c r="E362" s="30">
        <f t="shared" si="9"/>
        <v>81.1</v>
      </c>
    </row>
    <row r="363" ht="18" customHeight="1" spans="1:5">
      <c r="A363" s="199" t="s">
        <v>779</v>
      </c>
      <c r="B363" s="202" t="s">
        <v>780</v>
      </c>
      <c r="C363" s="201">
        <v>40</v>
      </c>
      <c r="D363" s="201">
        <v>76</v>
      </c>
      <c r="E363" s="36">
        <f t="shared" si="9"/>
        <v>52.6</v>
      </c>
    </row>
    <row r="364" ht="18" customHeight="1" spans="1:5">
      <c r="A364" s="199" t="s">
        <v>781</v>
      </c>
      <c r="B364" s="203" t="s">
        <v>782</v>
      </c>
      <c r="C364" s="204">
        <v>40</v>
      </c>
      <c r="D364" s="204">
        <v>42</v>
      </c>
      <c r="E364" s="30">
        <f t="shared" si="9"/>
        <v>95.2</v>
      </c>
    </row>
    <row r="365" ht="18" customHeight="1" spans="1:5">
      <c r="A365" s="199" t="s">
        <v>783</v>
      </c>
      <c r="B365" s="203" t="s">
        <v>784</v>
      </c>
      <c r="C365" s="204">
        <v>0</v>
      </c>
      <c r="D365" s="204">
        <v>34</v>
      </c>
      <c r="E365" s="30">
        <f t="shared" si="9"/>
        <v>0</v>
      </c>
    </row>
    <row r="366" ht="18" customHeight="1" spans="1:5">
      <c r="A366" s="199" t="s">
        <v>785</v>
      </c>
      <c r="B366" s="200" t="s">
        <v>786</v>
      </c>
      <c r="C366" s="201">
        <v>100</v>
      </c>
      <c r="D366" s="201">
        <v>250</v>
      </c>
      <c r="E366" s="36">
        <f t="shared" si="9"/>
        <v>40</v>
      </c>
    </row>
    <row r="367" ht="18" customHeight="1" spans="1:5">
      <c r="A367" s="199" t="s">
        <v>787</v>
      </c>
      <c r="B367" s="202" t="s">
        <v>788</v>
      </c>
      <c r="C367" s="201">
        <v>0</v>
      </c>
      <c r="D367" s="201">
        <v>0</v>
      </c>
      <c r="E367" s="36" t="str">
        <f t="shared" si="9"/>
        <v> </v>
      </c>
    </row>
    <row r="368" ht="18" customHeight="1" spans="1:5">
      <c r="A368" s="199" t="s">
        <v>789</v>
      </c>
      <c r="B368" s="203" t="s">
        <v>790</v>
      </c>
      <c r="C368" s="204">
        <v>0</v>
      </c>
      <c r="D368" s="204">
        <v>0</v>
      </c>
      <c r="E368" s="30" t="str">
        <f t="shared" si="9"/>
        <v> </v>
      </c>
    </row>
    <row r="369" ht="18" customHeight="1" spans="1:5">
      <c r="A369" s="199" t="s">
        <v>791</v>
      </c>
      <c r="B369" s="202" t="s">
        <v>792</v>
      </c>
      <c r="C369" s="201">
        <v>100</v>
      </c>
      <c r="D369" s="201">
        <v>250</v>
      </c>
      <c r="E369" s="36">
        <f t="shared" si="9"/>
        <v>40</v>
      </c>
    </row>
    <row r="370" ht="18" customHeight="1" spans="1:5">
      <c r="A370" s="199" t="s">
        <v>793</v>
      </c>
      <c r="B370" s="203" t="s">
        <v>794</v>
      </c>
      <c r="C370" s="204">
        <v>100</v>
      </c>
      <c r="D370" s="204">
        <v>250</v>
      </c>
      <c r="E370" s="30">
        <f t="shared" si="9"/>
        <v>40</v>
      </c>
    </row>
    <row r="371" ht="18" customHeight="1" spans="1:5">
      <c r="A371" s="199" t="s">
        <v>795</v>
      </c>
      <c r="B371" s="200" t="s">
        <v>796</v>
      </c>
      <c r="C371" s="201">
        <v>705</v>
      </c>
      <c r="D371" s="201">
        <v>886</v>
      </c>
      <c r="E371" s="36">
        <f t="shared" si="9"/>
        <v>79.6</v>
      </c>
    </row>
    <row r="372" ht="18" customHeight="1" spans="1:5">
      <c r="A372" s="199" t="s">
        <v>797</v>
      </c>
      <c r="B372" s="202" t="s">
        <v>798</v>
      </c>
      <c r="C372" s="201">
        <v>703</v>
      </c>
      <c r="D372" s="201">
        <v>884</v>
      </c>
      <c r="E372" s="36">
        <f t="shared" si="9"/>
        <v>79.5</v>
      </c>
    </row>
    <row r="373" ht="18" customHeight="1" spans="1:5">
      <c r="A373" s="199" t="s">
        <v>799</v>
      </c>
      <c r="B373" s="203" t="s">
        <v>154</v>
      </c>
      <c r="C373" s="204">
        <v>216</v>
      </c>
      <c r="D373" s="204">
        <v>222</v>
      </c>
      <c r="E373" s="30">
        <f t="shared" si="9"/>
        <v>97.3</v>
      </c>
    </row>
    <row r="374" ht="18" customHeight="1" spans="1:5">
      <c r="A374" s="199" t="s">
        <v>800</v>
      </c>
      <c r="B374" s="203" t="s">
        <v>156</v>
      </c>
      <c r="C374" s="204">
        <v>0</v>
      </c>
      <c r="D374" s="204">
        <v>0</v>
      </c>
      <c r="E374" s="30" t="str">
        <f t="shared" si="9"/>
        <v> </v>
      </c>
    </row>
    <row r="375" ht="18" customHeight="1" spans="1:5">
      <c r="A375" s="199" t="s">
        <v>801</v>
      </c>
      <c r="B375" s="203" t="s">
        <v>802</v>
      </c>
      <c r="C375" s="204">
        <v>124</v>
      </c>
      <c r="D375" s="204">
        <v>322</v>
      </c>
      <c r="E375" s="30">
        <f t="shared" si="9"/>
        <v>38.5</v>
      </c>
    </row>
    <row r="376" ht="18" customHeight="1" spans="1:5">
      <c r="A376" s="199" t="s">
        <v>803</v>
      </c>
      <c r="B376" s="203" t="s">
        <v>804</v>
      </c>
      <c r="C376" s="204">
        <v>102</v>
      </c>
      <c r="D376" s="204">
        <v>97</v>
      </c>
      <c r="E376" s="30">
        <f t="shared" si="9"/>
        <v>105.2</v>
      </c>
    </row>
    <row r="377" ht="18" customHeight="1" spans="1:5">
      <c r="A377" s="199" t="s">
        <v>805</v>
      </c>
      <c r="B377" s="208" t="s">
        <v>162</v>
      </c>
      <c r="C377" s="204">
        <v>261</v>
      </c>
      <c r="D377" s="204">
        <v>243</v>
      </c>
      <c r="E377" s="30">
        <f t="shared" si="9"/>
        <v>107.4</v>
      </c>
    </row>
    <row r="378" ht="18" customHeight="1" spans="1:5">
      <c r="A378" s="199" t="s">
        <v>806</v>
      </c>
      <c r="B378" s="209" t="s">
        <v>807</v>
      </c>
      <c r="C378" s="201">
        <v>2</v>
      </c>
      <c r="D378" s="201">
        <v>2</v>
      </c>
      <c r="E378" s="36">
        <f t="shared" si="9"/>
        <v>100</v>
      </c>
    </row>
    <row r="379" ht="18" customHeight="1" spans="1:5">
      <c r="A379" s="199" t="s">
        <v>808</v>
      </c>
      <c r="B379" s="208" t="s">
        <v>809</v>
      </c>
      <c r="C379" s="204">
        <v>2</v>
      </c>
      <c r="D379" s="204">
        <v>2</v>
      </c>
      <c r="E379" s="30">
        <f t="shared" si="9"/>
        <v>100</v>
      </c>
    </row>
    <row r="380" ht="18" customHeight="1" spans="1:5">
      <c r="A380" s="199" t="s">
        <v>810</v>
      </c>
      <c r="B380" s="202" t="s">
        <v>811</v>
      </c>
      <c r="C380" s="201">
        <v>0</v>
      </c>
      <c r="D380" s="201">
        <v>0</v>
      </c>
      <c r="E380" s="36" t="str">
        <f t="shared" si="9"/>
        <v> </v>
      </c>
    </row>
    <row r="381" ht="18" customHeight="1" spans="1:5">
      <c r="A381" s="199" t="s">
        <v>812</v>
      </c>
      <c r="B381" s="202" t="s">
        <v>813</v>
      </c>
      <c r="C381" s="201">
        <v>0</v>
      </c>
      <c r="D381" s="201">
        <v>0</v>
      </c>
      <c r="E381" s="36" t="str">
        <f t="shared" si="9"/>
        <v> </v>
      </c>
    </row>
    <row r="382" ht="18" customHeight="1" spans="1:5">
      <c r="A382" s="199" t="s">
        <v>814</v>
      </c>
      <c r="B382" s="203" t="s">
        <v>815</v>
      </c>
      <c r="C382" s="204">
        <v>0</v>
      </c>
      <c r="D382" s="204">
        <v>0</v>
      </c>
      <c r="E382" s="30" t="str">
        <f t="shared" si="9"/>
        <v> </v>
      </c>
    </row>
    <row r="383" ht="18" customHeight="1" spans="1:5">
      <c r="A383" s="199" t="s">
        <v>816</v>
      </c>
      <c r="B383" s="208" t="s">
        <v>817</v>
      </c>
      <c r="C383" s="204">
        <v>0</v>
      </c>
      <c r="D383" s="204">
        <v>0</v>
      </c>
      <c r="E383" s="30" t="str">
        <f t="shared" si="9"/>
        <v> </v>
      </c>
    </row>
    <row r="384" ht="18" customHeight="1" spans="1:5">
      <c r="A384" s="199" t="s">
        <v>818</v>
      </c>
      <c r="B384" s="208" t="s">
        <v>819</v>
      </c>
      <c r="C384" s="204">
        <v>0</v>
      </c>
      <c r="D384" s="204">
        <v>0</v>
      </c>
      <c r="E384" s="30" t="str">
        <f t="shared" si="9"/>
        <v> </v>
      </c>
    </row>
    <row r="385" ht="18" customHeight="1" spans="1:5">
      <c r="A385" s="199" t="s">
        <v>820</v>
      </c>
      <c r="B385" s="209" t="s">
        <v>821</v>
      </c>
      <c r="C385" s="201"/>
      <c r="D385" s="201">
        <v>0</v>
      </c>
      <c r="E385" s="36" t="str">
        <f t="shared" si="9"/>
        <v> </v>
      </c>
    </row>
    <row r="386" ht="18" customHeight="1" spans="1:5">
      <c r="A386" s="199" t="s">
        <v>822</v>
      </c>
      <c r="B386" s="209" t="s">
        <v>823</v>
      </c>
      <c r="C386" s="201"/>
      <c r="D386" s="201">
        <v>0</v>
      </c>
      <c r="E386" s="36" t="str">
        <f t="shared" si="9"/>
        <v> </v>
      </c>
    </row>
    <row r="387" ht="18" customHeight="1" spans="1:5">
      <c r="A387" s="199" t="s">
        <v>824</v>
      </c>
      <c r="B387" s="205" t="s">
        <v>825</v>
      </c>
      <c r="C387" s="204"/>
      <c r="D387" s="204">
        <v>0</v>
      </c>
      <c r="E387" s="30" t="str">
        <f t="shared" si="9"/>
        <v> </v>
      </c>
    </row>
    <row r="388" ht="18" customHeight="1" spans="1:5">
      <c r="A388" s="199" t="s">
        <v>826</v>
      </c>
      <c r="B388" s="200" t="s">
        <v>827</v>
      </c>
      <c r="C388" s="201">
        <v>5983</v>
      </c>
      <c r="D388" s="201">
        <v>3390</v>
      </c>
      <c r="E388" s="36">
        <f t="shared" si="9"/>
        <v>176.5</v>
      </c>
    </row>
    <row r="389" ht="18" customHeight="1" spans="1:5">
      <c r="A389" s="199" t="s">
        <v>828</v>
      </c>
      <c r="B389" s="202" t="s">
        <v>829</v>
      </c>
      <c r="C389" s="201">
        <v>784</v>
      </c>
      <c r="D389" s="201">
        <v>700</v>
      </c>
      <c r="E389" s="36">
        <f t="shared" si="9"/>
        <v>112</v>
      </c>
    </row>
    <row r="390" ht="18" customHeight="1" spans="1:5">
      <c r="A390" s="199" t="s">
        <v>830</v>
      </c>
      <c r="B390" s="203" t="s">
        <v>154</v>
      </c>
      <c r="C390" s="204">
        <v>352</v>
      </c>
      <c r="D390" s="204">
        <v>326</v>
      </c>
      <c r="E390" s="30">
        <f t="shared" si="9"/>
        <v>108</v>
      </c>
    </row>
    <row r="391" ht="18" customHeight="1" spans="1:5">
      <c r="A391" s="199" t="s">
        <v>831</v>
      </c>
      <c r="B391" s="205" t="s">
        <v>156</v>
      </c>
      <c r="C391" s="204">
        <v>55</v>
      </c>
      <c r="D391" s="204">
        <v>57</v>
      </c>
      <c r="E391" s="30">
        <f t="shared" si="9"/>
        <v>96.5</v>
      </c>
    </row>
    <row r="392" ht="18" customHeight="1" spans="1:5">
      <c r="A392" s="199" t="s">
        <v>832</v>
      </c>
      <c r="B392" s="203" t="s">
        <v>833</v>
      </c>
      <c r="C392" s="204"/>
      <c r="D392" s="204">
        <v>0</v>
      </c>
      <c r="E392" s="30" t="str">
        <f t="shared" si="9"/>
        <v> </v>
      </c>
    </row>
    <row r="393" ht="18" customHeight="1" spans="1:5">
      <c r="A393" s="199" t="s">
        <v>834</v>
      </c>
      <c r="B393" s="203" t="s">
        <v>835</v>
      </c>
      <c r="C393" s="204"/>
      <c r="D393" s="204">
        <v>175</v>
      </c>
      <c r="E393" s="30">
        <f t="shared" si="9"/>
        <v>0</v>
      </c>
    </row>
    <row r="394" ht="18" customHeight="1" spans="1:5">
      <c r="A394" s="199" t="s">
        <v>836</v>
      </c>
      <c r="B394" s="205" t="s">
        <v>162</v>
      </c>
      <c r="C394" s="204">
        <v>143</v>
      </c>
      <c r="D394" s="204">
        <v>142</v>
      </c>
      <c r="E394" s="30">
        <f t="shared" si="9"/>
        <v>100.7</v>
      </c>
    </row>
    <row r="395" ht="18" customHeight="1" spans="1:5">
      <c r="A395" s="199" t="s">
        <v>837</v>
      </c>
      <c r="B395" s="203" t="s">
        <v>838</v>
      </c>
      <c r="C395" s="204">
        <v>234</v>
      </c>
      <c r="D395" s="204">
        <v>0</v>
      </c>
      <c r="E395" s="30" t="str">
        <f t="shared" si="9"/>
        <v> </v>
      </c>
    </row>
    <row r="396" ht="18" customHeight="1" spans="1:5">
      <c r="A396" s="199" t="s">
        <v>839</v>
      </c>
      <c r="B396" s="202" t="s">
        <v>840</v>
      </c>
      <c r="C396" s="201">
        <v>5022</v>
      </c>
      <c r="D396" s="201">
        <v>2542</v>
      </c>
      <c r="E396" s="36">
        <f t="shared" si="9"/>
        <v>197.6</v>
      </c>
    </row>
    <row r="397" ht="18" customHeight="1" spans="1:5">
      <c r="A397" s="199" t="s">
        <v>841</v>
      </c>
      <c r="B397" s="203" t="s">
        <v>842</v>
      </c>
      <c r="C397" s="204">
        <v>4955</v>
      </c>
      <c r="D397" s="204">
        <v>2400</v>
      </c>
      <c r="E397" s="30">
        <f t="shared" ref="E397:E416" si="10">IF(D397&lt;&gt;0,ROUND(C397/D397*100,1)," ")</f>
        <v>206.5</v>
      </c>
    </row>
    <row r="398" ht="18" customHeight="1" spans="1:5">
      <c r="A398" s="199" t="s">
        <v>843</v>
      </c>
      <c r="B398" s="203" t="s">
        <v>844</v>
      </c>
      <c r="C398" s="204">
        <v>67</v>
      </c>
      <c r="D398" s="204">
        <v>142</v>
      </c>
      <c r="E398" s="30">
        <f t="shared" si="10"/>
        <v>47.2</v>
      </c>
    </row>
    <row r="399" ht="18" customHeight="1" spans="1:5">
      <c r="A399" s="199" t="s">
        <v>845</v>
      </c>
      <c r="B399" s="202" t="s">
        <v>846</v>
      </c>
      <c r="C399" s="201">
        <v>104</v>
      </c>
      <c r="D399" s="201">
        <v>148</v>
      </c>
      <c r="E399" s="36">
        <f t="shared" si="10"/>
        <v>70.3</v>
      </c>
    </row>
    <row r="400" ht="18" customHeight="1" spans="1:5">
      <c r="A400" s="199" t="s">
        <v>847</v>
      </c>
      <c r="B400" s="203" t="s">
        <v>154</v>
      </c>
      <c r="C400" s="204">
        <v>54</v>
      </c>
      <c r="D400" s="204">
        <v>49</v>
      </c>
      <c r="E400" s="30">
        <f t="shared" si="10"/>
        <v>110.2</v>
      </c>
    </row>
    <row r="401" ht="18" customHeight="1" spans="1:5">
      <c r="A401" s="199" t="s">
        <v>848</v>
      </c>
      <c r="B401" s="203" t="s">
        <v>156</v>
      </c>
      <c r="C401" s="204">
        <v>50</v>
      </c>
      <c r="D401" s="204">
        <v>99</v>
      </c>
      <c r="E401" s="30">
        <f t="shared" si="10"/>
        <v>50.5</v>
      </c>
    </row>
    <row r="402" ht="18" customHeight="1" spans="1:5">
      <c r="A402" s="199" t="s">
        <v>849</v>
      </c>
      <c r="B402" s="202" t="s">
        <v>850</v>
      </c>
      <c r="C402" s="201">
        <v>73</v>
      </c>
      <c r="D402" s="201">
        <v>0</v>
      </c>
      <c r="E402" s="36" t="str">
        <f t="shared" si="10"/>
        <v> </v>
      </c>
    </row>
    <row r="403" ht="18" customHeight="1" spans="1:5">
      <c r="A403" s="199" t="s">
        <v>851</v>
      </c>
      <c r="B403" s="203" t="s">
        <v>852</v>
      </c>
      <c r="C403" s="204">
        <v>73</v>
      </c>
      <c r="D403" s="204">
        <v>0</v>
      </c>
      <c r="E403" s="30" t="str">
        <f t="shared" si="10"/>
        <v> </v>
      </c>
    </row>
    <row r="404" ht="18" customHeight="1" spans="1:5">
      <c r="A404" s="199" t="s">
        <v>853</v>
      </c>
      <c r="B404" s="202" t="s">
        <v>854</v>
      </c>
      <c r="C404" s="201">
        <v>0</v>
      </c>
      <c r="D404" s="201">
        <v>0</v>
      </c>
      <c r="E404" s="36" t="str">
        <f t="shared" si="10"/>
        <v> </v>
      </c>
    </row>
    <row r="405" ht="18" customHeight="1" spans="1:5">
      <c r="A405" s="199" t="s">
        <v>855</v>
      </c>
      <c r="B405" s="203" t="s">
        <v>856</v>
      </c>
      <c r="C405" s="204">
        <v>0</v>
      </c>
      <c r="D405" s="204">
        <v>0</v>
      </c>
      <c r="E405" s="30" t="str">
        <f t="shared" si="10"/>
        <v> </v>
      </c>
    </row>
    <row r="406" ht="18" customHeight="1" spans="1:5">
      <c r="A406" s="199" t="s">
        <v>857</v>
      </c>
      <c r="B406" s="202" t="s">
        <v>858</v>
      </c>
      <c r="C406" s="201">
        <v>2706</v>
      </c>
      <c r="D406" s="201">
        <v>2624</v>
      </c>
      <c r="E406" s="36">
        <f t="shared" si="10"/>
        <v>103.1</v>
      </c>
    </row>
    <row r="407" ht="18" customHeight="1" spans="1:5">
      <c r="A407" s="199" t="s">
        <v>859</v>
      </c>
      <c r="B407" s="202" t="s">
        <v>860</v>
      </c>
      <c r="C407" s="201">
        <v>16369</v>
      </c>
      <c r="D407" s="201">
        <v>16228</v>
      </c>
      <c r="E407" s="36">
        <f t="shared" si="10"/>
        <v>100.9</v>
      </c>
    </row>
    <row r="408" ht="18" customHeight="1" spans="1:5">
      <c r="A408" s="199" t="s">
        <v>861</v>
      </c>
      <c r="B408" s="202" t="s">
        <v>862</v>
      </c>
      <c r="C408" s="201">
        <v>16369</v>
      </c>
      <c r="D408" s="201">
        <v>16228</v>
      </c>
      <c r="E408" s="36">
        <f t="shared" si="10"/>
        <v>100.9</v>
      </c>
    </row>
    <row r="409" ht="18" customHeight="1" spans="1:5">
      <c r="A409" s="199" t="s">
        <v>863</v>
      </c>
      <c r="B409" s="203" t="s">
        <v>864</v>
      </c>
      <c r="C409" s="204">
        <v>16369</v>
      </c>
      <c r="D409" s="204">
        <v>16228</v>
      </c>
      <c r="E409" s="30">
        <f t="shared" si="10"/>
        <v>100.9</v>
      </c>
    </row>
    <row r="410" ht="18" customHeight="1" spans="1:5">
      <c r="A410" s="199" t="s">
        <v>865</v>
      </c>
      <c r="B410" s="202" t="s">
        <v>866</v>
      </c>
      <c r="C410" s="201">
        <v>7284</v>
      </c>
      <c r="D410" s="201">
        <v>8217</v>
      </c>
      <c r="E410" s="36">
        <f t="shared" si="10"/>
        <v>88.6</v>
      </c>
    </row>
    <row r="411" ht="18" customHeight="1" spans="1:5">
      <c r="A411" s="199" t="s">
        <v>867</v>
      </c>
      <c r="B411" s="202" t="s">
        <v>868</v>
      </c>
      <c r="C411" s="201">
        <v>7284</v>
      </c>
      <c r="D411" s="201">
        <v>8217</v>
      </c>
      <c r="E411" s="36">
        <f t="shared" si="10"/>
        <v>88.6</v>
      </c>
    </row>
    <row r="412" ht="18" customHeight="1" spans="1:5">
      <c r="A412" s="199" t="s">
        <v>869</v>
      </c>
      <c r="B412" s="203" t="s">
        <v>870</v>
      </c>
      <c r="C412" s="204">
        <v>7284</v>
      </c>
      <c r="D412" s="204">
        <v>8217</v>
      </c>
      <c r="E412" s="30">
        <f t="shared" si="10"/>
        <v>88.6</v>
      </c>
    </row>
    <row r="413" ht="18" customHeight="1" spans="1:5">
      <c r="A413" s="199" t="s">
        <v>871</v>
      </c>
      <c r="B413" s="202" t="s">
        <v>872</v>
      </c>
      <c r="C413" s="201">
        <v>19</v>
      </c>
      <c r="D413" s="201">
        <v>35</v>
      </c>
      <c r="E413" s="36">
        <f t="shared" si="10"/>
        <v>54.3</v>
      </c>
    </row>
    <row r="414" ht="18" customHeight="1" spans="1:5">
      <c r="A414" s="199" t="s">
        <v>873</v>
      </c>
      <c r="B414" s="202" t="s">
        <v>874</v>
      </c>
      <c r="C414" s="201">
        <v>19</v>
      </c>
      <c r="D414" s="201">
        <v>35</v>
      </c>
      <c r="E414" s="36">
        <f t="shared" si="10"/>
        <v>54.3</v>
      </c>
    </row>
    <row r="415" ht="18" customHeight="1" spans="1:5">
      <c r="A415" s="199" t="s">
        <v>875</v>
      </c>
      <c r="B415" s="203" t="s">
        <v>870</v>
      </c>
      <c r="C415" s="204">
        <v>19</v>
      </c>
      <c r="D415" s="204">
        <v>35</v>
      </c>
      <c r="E415" s="30">
        <f t="shared" si="10"/>
        <v>54.3</v>
      </c>
    </row>
    <row r="416" ht="18" customHeight="1" spans="1:5">
      <c r="A416" s="210" t="s">
        <v>876</v>
      </c>
      <c r="B416" s="210"/>
      <c r="C416" s="201">
        <f>SUM(C413,C410,C407,C406,C388,C385,C380,C371,C366,C359,C355,C324,C311,C308,C270,C186,C169,C158,C134,C114,C108,C5)</f>
        <v>271480</v>
      </c>
      <c r="D416" s="201">
        <f>SUM(D413,D410,D407,D406,D388,D385,D380,D371,D366,D359,D355,D324,D311,D308,D270,D186,D169,D158,D134,D114,D108,D5)</f>
        <v>270839</v>
      </c>
      <c r="E416" s="36">
        <f t="shared" si="10"/>
        <v>100.2</v>
      </c>
    </row>
  </sheetData>
  <autoFilter xmlns:etc="http://www.wps.cn/officeDocument/2017/etCustomData" ref="B4:E416" etc:filterBottomFollowUsedRange="0">
    <extLst/>
  </autoFilter>
  <mergeCells count="2">
    <mergeCell ref="A2:E2"/>
    <mergeCell ref="A416:B416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>
    <tabColor rgb="FF92D050"/>
    <pageSetUpPr fitToPage="1"/>
  </sheetPr>
  <dimension ref="A1:K20"/>
  <sheetViews>
    <sheetView showZeros="0" workbookViewId="0">
      <selection activeCell="C26" sqref="C26"/>
    </sheetView>
  </sheetViews>
  <sheetFormatPr defaultColWidth="9" defaultRowHeight="11.25"/>
  <cols>
    <col min="1" max="1" width="37.625" style="177" customWidth="1"/>
    <col min="2" max="2" width="15" style="177" customWidth="1"/>
    <col min="3" max="3" width="14.5" style="177" customWidth="1"/>
    <col min="4" max="4" width="16.875" style="177" customWidth="1"/>
    <col min="5" max="5" width="20.75" style="177" customWidth="1"/>
    <col min="6" max="246" width="9" style="177"/>
    <col min="247" max="247" width="20.125" style="177" customWidth="1"/>
    <col min="248" max="248" width="9.625" style="177" customWidth="1"/>
    <col min="249" max="249" width="8.625" style="177" customWidth="1"/>
    <col min="250" max="250" width="8.875" style="177" customWidth="1"/>
    <col min="251" max="253" width="7.625" style="177" customWidth="1"/>
    <col min="254" max="254" width="8.125" style="177" customWidth="1"/>
    <col min="255" max="255" width="7.625" style="177" customWidth="1"/>
    <col min="256" max="256" width="9" style="177" customWidth="1"/>
    <col min="257" max="502" width="9" style="177"/>
    <col min="503" max="503" width="20.125" style="177" customWidth="1"/>
    <col min="504" max="504" width="9.625" style="177" customWidth="1"/>
    <col min="505" max="505" width="8.625" style="177" customWidth="1"/>
    <col min="506" max="506" width="8.875" style="177" customWidth="1"/>
    <col min="507" max="509" width="7.625" style="177" customWidth="1"/>
    <col min="510" max="510" width="8.125" style="177" customWidth="1"/>
    <col min="511" max="511" width="7.625" style="177" customWidth="1"/>
    <col min="512" max="512" width="9" style="177" customWidth="1"/>
    <col min="513" max="758" width="9" style="177"/>
    <col min="759" max="759" width="20.125" style="177" customWidth="1"/>
    <col min="760" max="760" width="9.625" style="177" customWidth="1"/>
    <col min="761" max="761" width="8.625" style="177" customWidth="1"/>
    <col min="762" max="762" width="8.875" style="177" customWidth="1"/>
    <col min="763" max="765" width="7.625" style="177" customWidth="1"/>
    <col min="766" max="766" width="8.125" style="177" customWidth="1"/>
    <col min="767" max="767" width="7.625" style="177" customWidth="1"/>
    <col min="768" max="768" width="9" style="177" customWidth="1"/>
    <col min="769" max="1014" width="9" style="177"/>
    <col min="1015" max="1015" width="20.125" style="177" customWidth="1"/>
    <col min="1016" max="1016" width="9.625" style="177" customWidth="1"/>
    <col min="1017" max="1017" width="8.625" style="177" customWidth="1"/>
    <col min="1018" max="1018" width="8.875" style="177" customWidth="1"/>
    <col min="1019" max="1021" width="7.625" style="177" customWidth="1"/>
    <col min="1022" max="1022" width="8.125" style="177" customWidth="1"/>
    <col min="1023" max="1023" width="7.625" style="177" customWidth="1"/>
    <col min="1024" max="1024" width="9" style="177" customWidth="1"/>
    <col min="1025" max="1270" width="9" style="177"/>
    <col min="1271" max="1271" width="20.125" style="177" customWidth="1"/>
    <col min="1272" max="1272" width="9.625" style="177" customWidth="1"/>
    <col min="1273" max="1273" width="8.625" style="177" customWidth="1"/>
    <col min="1274" max="1274" width="8.875" style="177" customWidth="1"/>
    <col min="1275" max="1277" width="7.625" style="177" customWidth="1"/>
    <col min="1278" max="1278" width="8.125" style="177" customWidth="1"/>
    <col min="1279" max="1279" width="7.625" style="177" customWidth="1"/>
    <col min="1280" max="1280" width="9" style="177" customWidth="1"/>
    <col min="1281" max="1526" width="9" style="177"/>
    <col min="1527" max="1527" width="20.125" style="177" customWidth="1"/>
    <col min="1528" max="1528" width="9.625" style="177" customWidth="1"/>
    <col min="1529" max="1529" width="8.625" style="177" customWidth="1"/>
    <col min="1530" max="1530" width="8.875" style="177" customWidth="1"/>
    <col min="1531" max="1533" width="7.625" style="177" customWidth="1"/>
    <col min="1534" max="1534" width="8.125" style="177" customWidth="1"/>
    <col min="1535" max="1535" width="7.625" style="177" customWidth="1"/>
    <col min="1536" max="1536" width="9" style="177" customWidth="1"/>
    <col min="1537" max="1782" width="9" style="177"/>
    <col min="1783" max="1783" width="20.125" style="177" customWidth="1"/>
    <col min="1784" max="1784" width="9.625" style="177" customWidth="1"/>
    <col min="1785" max="1785" width="8.625" style="177" customWidth="1"/>
    <col min="1786" max="1786" width="8.875" style="177" customWidth="1"/>
    <col min="1787" max="1789" width="7.625" style="177" customWidth="1"/>
    <col min="1790" max="1790" width="8.125" style="177" customWidth="1"/>
    <col min="1791" max="1791" width="7.625" style="177" customWidth="1"/>
    <col min="1792" max="1792" width="9" style="177" customWidth="1"/>
    <col min="1793" max="2038" width="9" style="177"/>
    <col min="2039" max="2039" width="20.125" style="177" customWidth="1"/>
    <col min="2040" max="2040" width="9.625" style="177" customWidth="1"/>
    <col min="2041" max="2041" width="8.625" style="177" customWidth="1"/>
    <col min="2042" max="2042" width="8.875" style="177" customWidth="1"/>
    <col min="2043" max="2045" width="7.625" style="177" customWidth="1"/>
    <col min="2046" max="2046" width="8.125" style="177" customWidth="1"/>
    <col min="2047" max="2047" width="7.625" style="177" customWidth="1"/>
    <col min="2048" max="2048" width="9" style="177" customWidth="1"/>
    <col min="2049" max="2294" width="9" style="177"/>
    <col min="2295" max="2295" width="20.125" style="177" customWidth="1"/>
    <col min="2296" max="2296" width="9.625" style="177" customWidth="1"/>
    <col min="2297" max="2297" width="8.625" style="177" customWidth="1"/>
    <col min="2298" max="2298" width="8.875" style="177" customWidth="1"/>
    <col min="2299" max="2301" width="7.625" style="177" customWidth="1"/>
    <col min="2302" max="2302" width="8.125" style="177" customWidth="1"/>
    <col min="2303" max="2303" width="7.625" style="177" customWidth="1"/>
    <col min="2304" max="2304" width="9" style="177" customWidth="1"/>
    <col min="2305" max="2550" width="9" style="177"/>
    <col min="2551" max="2551" width="20.125" style="177" customWidth="1"/>
    <col min="2552" max="2552" width="9.625" style="177" customWidth="1"/>
    <col min="2553" max="2553" width="8.625" style="177" customWidth="1"/>
    <col min="2554" max="2554" width="8.875" style="177" customWidth="1"/>
    <col min="2555" max="2557" width="7.625" style="177" customWidth="1"/>
    <col min="2558" max="2558" width="8.125" style="177" customWidth="1"/>
    <col min="2559" max="2559" width="7.625" style="177" customWidth="1"/>
    <col min="2560" max="2560" width="9" style="177" customWidth="1"/>
    <col min="2561" max="2806" width="9" style="177"/>
    <col min="2807" max="2807" width="20.125" style="177" customWidth="1"/>
    <col min="2808" max="2808" width="9.625" style="177" customWidth="1"/>
    <col min="2809" max="2809" width="8.625" style="177" customWidth="1"/>
    <col min="2810" max="2810" width="8.875" style="177" customWidth="1"/>
    <col min="2811" max="2813" width="7.625" style="177" customWidth="1"/>
    <col min="2814" max="2814" width="8.125" style="177" customWidth="1"/>
    <col min="2815" max="2815" width="7.625" style="177" customWidth="1"/>
    <col min="2816" max="2816" width="9" style="177" customWidth="1"/>
    <col min="2817" max="3062" width="9" style="177"/>
    <col min="3063" max="3063" width="20.125" style="177" customWidth="1"/>
    <col min="3064" max="3064" width="9.625" style="177" customWidth="1"/>
    <col min="3065" max="3065" width="8.625" style="177" customWidth="1"/>
    <col min="3066" max="3066" width="8.875" style="177" customWidth="1"/>
    <col min="3067" max="3069" width="7.625" style="177" customWidth="1"/>
    <col min="3070" max="3070" width="8.125" style="177" customWidth="1"/>
    <col min="3071" max="3071" width="7.625" style="177" customWidth="1"/>
    <col min="3072" max="3072" width="9" style="177" customWidth="1"/>
    <col min="3073" max="3318" width="9" style="177"/>
    <col min="3319" max="3319" width="20.125" style="177" customWidth="1"/>
    <col min="3320" max="3320" width="9.625" style="177" customWidth="1"/>
    <col min="3321" max="3321" width="8.625" style="177" customWidth="1"/>
    <col min="3322" max="3322" width="8.875" style="177" customWidth="1"/>
    <col min="3323" max="3325" width="7.625" style="177" customWidth="1"/>
    <col min="3326" max="3326" width="8.125" style="177" customWidth="1"/>
    <col min="3327" max="3327" width="7.625" style="177" customWidth="1"/>
    <col min="3328" max="3328" width="9" style="177" customWidth="1"/>
    <col min="3329" max="3574" width="9" style="177"/>
    <col min="3575" max="3575" width="20.125" style="177" customWidth="1"/>
    <col min="3576" max="3576" width="9.625" style="177" customWidth="1"/>
    <col min="3577" max="3577" width="8.625" style="177" customWidth="1"/>
    <col min="3578" max="3578" width="8.875" style="177" customWidth="1"/>
    <col min="3579" max="3581" width="7.625" style="177" customWidth="1"/>
    <col min="3582" max="3582" width="8.125" style="177" customWidth="1"/>
    <col min="3583" max="3583" width="7.625" style="177" customWidth="1"/>
    <col min="3584" max="3584" width="9" style="177" customWidth="1"/>
    <col min="3585" max="3830" width="9" style="177"/>
    <col min="3831" max="3831" width="20.125" style="177" customWidth="1"/>
    <col min="3832" max="3832" width="9.625" style="177" customWidth="1"/>
    <col min="3833" max="3833" width="8.625" style="177" customWidth="1"/>
    <col min="3834" max="3834" width="8.875" style="177" customWidth="1"/>
    <col min="3835" max="3837" width="7.625" style="177" customWidth="1"/>
    <col min="3838" max="3838" width="8.125" style="177" customWidth="1"/>
    <col min="3839" max="3839" width="7.625" style="177" customWidth="1"/>
    <col min="3840" max="3840" width="9" style="177" customWidth="1"/>
    <col min="3841" max="4086" width="9" style="177"/>
    <col min="4087" max="4087" width="20.125" style="177" customWidth="1"/>
    <col min="4088" max="4088" width="9.625" style="177" customWidth="1"/>
    <col min="4089" max="4089" width="8.625" style="177" customWidth="1"/>
    <col min="4090" max="4090" width="8.875" style="177" customWidth="1"/>
    <col min="4091" max="4093" width="7.625" style="177" customWidth="1"/>
    <col min="4094" max="4094" width="8.125" style="177" customWidth="1"/>
    <col min="4095" max="4095" width="7.625" style="177" customWidth="1"/>
    <col min="4096" max="4096" width="9" style="177" customWidth="1"/>
    <col min="4097" max="4342" width="9" style="177"/>
    <col min="4343" max="4343" width="20.125" style="177" customWidth="1"/>
    <col min="4344" max="4344" width="9.625" style="177" customWidth="1"/>
    <col min="4345" max="4345" width="8.625" style="177" customWidth="1"/>
    <col min="4346" max="4346" width="8.875" style="177" customWidth="1"/>
    <col min="4347" max="4349" width="7.625" style="177" customWidth="1"/>
    <col min="4350" max="4350" width="8.125" style="177" customWidth="1"/>
    <col min="4351" max="4351" width="7.625" style="177" customWidth="1"/>
    <col min="4352" max="4352" width="9" style="177" customWidth="1"/>
    <col min="4353" max="4598" width="9" style="177"/>
    <col min="4599" max="4599" width="20.125" style="177" customWidth="1"/>
    <col min="4600" max="4600" width="9.625" style="177" customWidth="1"/>
    <col min="4601" max="4601" width="8.625" style="177" customWidth="1"/>
    <col min="4602" max="4602" width="8.875" style="177" customWidth="1"/>
    <col min="4603" max="4605" width="7.625" style="177" customWidth="1"/>
    <col min="4606" max="4606" width="8.125" style="177" customWidth="1"/>
    <col min="4607" max="4607" width="7.625" style="177" customWidth="1"/>
    <col min="4608" max="4608" width="9" style="177" customWidth="1"/>
    <col min="4609" max="4854" width="9" style="177"/>
    <col min="4855" max="4855" width="20.125" style="177" customWidth="1"/>
    <col min="4856" max="4856" width="9.625" style="177" customWidth="1"/>
    <col min="4857" max="4857" width="8.625" style="177" customWidth="1"/>
    <col min="4858" max="4858" width="8.875" style="177" customWidth="1"/>
    <col min="4859" max="4861" width="7.625" style="177" customWidth="1"/>
    <col min="4862" max="4862" width="8.125" style="177" customWidth="1"/>
    <col min="4863" max="4863" width="7.625" style="177" customWidth="1"/>
    <col min="4864" max="4864" width="9" style="177" customWidth="1"/>
    <col min="4865" max="5110" width="9" style="177"/>
    <col min="5111" max="5111" width="20.125" style="177" customWidth="1"/>
    <col min="5112" max="5112" width="9.625" style="177" customWidth="1"/>
    <col min="5113" max="5113" width="8.625" style="177" customWidth="1"/>
    <col min="5114" max="5114" width="8.875" style="177" customWidth="1"/>
    <col min="5115" max="5117" width="7.625" style="177" customWidth="1"/>
    <col min="5118" max="5118" width="8.125" style="177" customWidth="1"/>
    <col min="5119" max="5119" width="7.625" style="177" customWidth="1"/>
    <col min="5120" max="5120" width="9" style="177" customWidth="1"/>
    <col min="5121" max="5366" width="9" style="177"/>
    <col min="5367" max="5367" width="20.125" style="177" customWidth="1"/>
    <col min="5368" max="5368" width="9.625" style="177" customWidth="1"/>
    <col min="5369" max="5369" width="8.625" style="177" customWidth="1"/>
    <col min="5370" max="5370" width="8.875" style="177" customWidth="1"/>
    <col min="5371" max="5373" width="7.625" style="177" customWidth="1"/>
    <col min="5374" max="5374" width="8.125" style="177" customWidth="1"/>
    <col min="5375" max="5375" width="7.625" style="177" customWidth="1"/>
    <col min="5376" max="5376" width="9" style="177" customWidth="1"/>
    <col min="5377" max="5622" width="9" style="177"/>
    <col min="5623" max="5623" width="20.125" style="177" customWidth="1"/>
    <col min="5624" max="5624" width="9.625" style="177" customWidth="1"/>
    <col min="5625" max="5625" width="8.625" style="177" customWidth="1"/>
    <col min="5626" max="5626" width="8.875" style="177" customWidth="1"/>
    <col min="5627" max="5629" width="7.625" style="177" customWidth="1"/>
    <col min="5630" max="5630" width="8.125" style="177" customWidth="1"/>
    <col min="5631" max="5631" width="7.625" style="177" customWidth="1"/>
    <col min="5632" max="5632" width="9" style="177" customWidth="1"/>
    <col min="5633" max="5878" width="9" style="177"/>
    <col min="5879" max="5879" width="20.125" style="177" customWidth="1"/>
    <col min="5880" max="5880" width="9.625" style="177" customWidth="1"/>
    <col min="5881" max="5881" width="8.625" style="177" customWidth="1"/>
    <col min="5882" max="5882" width="8.875" style="177" customWidth="1"/>
    <col min="5883" max="5885" width="7.625" style="177" customWidth="1"/>
    <col min="5886" max="5886" width="8.125" style="177" customWidth="1"/>
    <col min="5887" max="5887" width="7.625" style="177" customWidth="1"/>
    <col min="5888" max="5888" width="9" style="177" customWidth="1"/>
    <col min="5889" max="6134" width="9" style="177"/>
    <col min="6135" max="6135" width="20.125" style="177" customWidth="1"/>
    <col min="6136" max="6136" width="9.625" style="177" customWidth="1"/>
    <col min="6137" max="6137" width="8.625" style="177" customWidth="1"/>
    <col min="6138" max="6138" width="8.875" style="177" customWidth="1"/>
    <col min="6139" max="6141" width="7.625" style="177" customWidth="1"/>
    <col min="6142" max="6142" width="8.125" style="177" customWidth="1"/>
    <col min="6143" max="6143" width="7.625" style="177" customWidth="1"/>
    <col min="6144" max="6144" width="9" style="177" customWidth="1"/>
    <col min="6145" max="6390" width="9" style="177"/>
    <col min="6391" max="6391" width="20.125" style="177" customWidth="1"/>
    <col min="6392" max="6392" width="9.625" style="177" customWidth="1"/>
    <col min="6393" max="6393" width="8.625" style="177" customWidth="1"/>
    <col min="6394" max="6394" width="8.875" style="177" customWidth="1"/>
    <col min="6395" max="6397" width="7.625" style="177" customWidth="1"/>
    <col min="6398" max="6398" width="8.125" style="177" customWidth="1"/>
    <col min="6399" max="6399" width="7.625" style="177" customWidth="1"/>
    <col min="6400" max="6400" width="9" style="177" customWidth="1"/>
    <col min="6401" max="6646" width="9" style="177"/>
    <col min="6647" max="6647" width="20.125" style="177" customWidth="1"/>
    <col min="6648" max="6648" width="9.625" style="177" customWidth="1"/>
    <col min="6649" max="6649" width="8.625" style="177" customWidth="1"/>
    <col min="6650" max="6650" width="8.875" style="177" customWidth="1"/>
    <col min="6651" max="6653" width="7.625" style="177" customWidth="1"/>
    <col min="6654" max="6654" width="8.125" style="177" customWidth="1"/>
    <col min="6655" max="6655" width="7.625" style="177" customWidth="1"/>
    <col min="6656" max="6656" width="9" style="177" customWidth="1"/>
    <col min="6657" max="6902" width="9" style="177"/>
    <col min="6903" max="6903" width="20.125" style="177" customWidth="1"/>
    <col min="6904" max="6904" width="9.625" style="177" customWidth="1"/>
    <col min="6905" max="6905" width="8.625" style="177" customWidth="1"/>
    <col min="6906" max="6906" width="8.875" style="177" customWidth="1"/>
    <col min="6907" max="6909" width="7.625" style="177" customWidth="1"/>
    <col min="6910" max="6910" width="8.125" style="177" customWidth="1"/>
    <col min="6911" max="6911" width="7.625" style="177" customWidth="1"/>
    <col min="6912" max="6912" width="9" style="177" customWidth="1"/>
    <col min="6913" max="7158" width="9" style="177"/>
    <col min="7159" max="7159" width="20.125" style="177" customWidth="1"/>
    <col min="7160" max="7160" width="9.625" style="177" customWidth="1"/>
    <col min="7161" max="7161" width="8.625" style="177" customWidth="1"/>
    <col min="7162" max="7162" width="8.875" style="177" customWidth="1"/>
    <col min="7163" max="7165" width="7.625" style="177" customWidth="1"/>
    <col min="7166" max="7166" width="8.125" style="177" customWidth="1"/>
    <col min="7167" max="7167" width="7.625" style="177" customWidth="1"/>
    <col min="7168" max="7168" width="9" style="177" customWidth="1"/>
    <col min="7169" max="7414" width="9" style="177"/>
    <col min="7415" max="7415" width="20.125" style="177" customWidth="1"/>
    <col min="7416" max="7416" width="9.625" style="177" customWidth="1"/>
    <col min="7417" max="7417" width="8.625" style="177" customWidth="1"/>
    <col min="7418" max="7418" width="8.875" style="177" customWidth="1"/>
    <col min="7419" max="7421" width="7.625" style="177" customWidth="1"/>
    <col min="7422" max="7422" width="8.125" style="177" customWidth="1"/>
    <col min="7423" max="7423" width="7.625" style="177" customWidth="1"/>
    <col min="7424" max="7424" width="9" style="177" customWidth="1"/>
    <col min="7425" max="7670" width="9" style="177"/>
    <col min="7671" max="7671" width="20.125" style="177" customWidth="1"/>
    <col min="7672" max="7672" width="9.625" style="177" customWidth="1"/>
    <col min="7673" max="7673" width="8.625" style="177" customWidth="1"/>
    <col min="7674" max="7674" width="8.875" style="177" customWidth="1"/>
    <col min="7675" max="7677" width="7.625" style="177" customWidth="1"/>
    <col min="7678" max="7678" width="8.125" style="177" customWidth="1"/>
    <col min="7679" max="7679" width="7.625" style="177" customWidth="1"/>
    <col min="7680" max="7680" width="9" style="177" customWidth="1"/>
    <col min="7681" max="7926" width="9" style="177"/>
    <col min="7927" max="7927" width="20.125" style="177" customWidth="1"/>
    <col min="7928" max="7928" width="9.625" style="177" customWidth="1"/>
    <col min="7929" max="7929" width="8.625" style="177" customWidth="1"/>
    <col min="7930" max="7930" width="8.875" style="177" customWidth="1"/>
    <col min="7931" max="7933" width="7.625" style="177" customWidth="1"/>
    <col min="7934" max="7934" width="8.125" style="177" customWidth="1"/>
    <col min="7935" max="7935" width="7.625" style="177" customWidth="1"/>
    <col min="7936" max="7936" width="9" style="177" customWidth="1"/>
    <col min="7937" max="8182" width="9" style="177"/>
    <col min="8183" max="8183" width="20.125" style="177" customWidth="1"/>
    <col min="8184" max="8184" width="9.625" style="177" customWidth="1"/>
    <col min="8185" max="8185" width="8.625" style="177" customWidth="1"/>
    <col min="8186" max="8186" width="8.875" style="177" customWidth="1"/>
    <col min="8187" max="8189" width="7.625" style="177" customWidth="1"/>
    <col min="8190" max="8190" width="8.125" style="177" customWidth="1"/>
    <col min="8191" max="8191" width="7.625" style="177" customWidth="1"/>
    <col min="8192" max="8192" width="9" style="177" customWidth="1"/>
    <col min="8193" max="8438" width="9" style="177"/>
    <col min="8439" max="8439" width="20.125" style="177" customWidth="1"/>
    <col min="8440" max="8440" width="9.625" style="177" customWidth="1"/>
    <col min="8441" max="8441" width="8.625" style="177" customWidth="1"/>
    <col min="8442" max="8442" width="8.875" style="177" customWidth="1"/>
    <col min="8443" max="8445" width="7.625" style="177" customWidth="1"/>
    <col min="8446" max="8446" width="8.125" style="177" customWidth="1"/>
    <col min="8447" max="8447" width="7.625" style="177" customWidth="1"/>
    <col min="8448" max="8448" width="9" style="177" customWidth="1"/>
    <col min="8449" max="8694" width="9" style="177"/>
    <col min="8695" max="8695" width="20.125" style="177" customWidth="1"/>
    <col min="8696" max="8696" width="9.625" style="177" customWidth="1"/>
    <col min="8697" max="8697" width="8.625" style="177" customWidth="1"/>
    <col min="8698" max="8698" width="8.875" style="177" customWidth="1"/>
    <col min="8699" max="8701" width="7.625" style="177" customWidth="1"/>
    <col min="8702" max="8702" width="8.125" style="177" customWidth="1"/>
    <col min="8703" max="8703" width="7.625" style="177" customWidth="1"/>
    <col min="8704" max="8704" width="9" style="177" customWidth="1"/>
    <col min="8705" max="8950" width="9" style="177"/>
    <col min="8951" max="8951" width="20.125" style="177" customWidth="1"/>
    <col min="8952" max="8952" width="9.625" style="177" customWidth="1"/>
    <col min="8953" max="8953" width="8.625" style="177" customWidth="1"/>
    <col min="8954" max="8954" width="8.875" style="177" customWidth="1"/>
    <col min="8955" max="8957" width="7.625" style="177" customWidth="1"/>
    <col min="8958" max="8958" width="8.125" style="177" customWidth="1"/>
    <col min="8959" max="8959" width="7.625" style="177" customWidth="1"/>
    <col min="8960" max="8960" width="9" style="177" customWidth="1"/>
    <col min="8961" max="9206" width="9" style="177"/>
    <col min="9207" max="9207" width="20.125" style="177" customWidth="1"/>
    <col min="9208" max="9208" width="9.625" style="177" customWidth="1"/>
    <col min="9209" max="9209" width="8.625" style="177" customWidth="1"/>
    <col min="9210" max="9210" width="8.875" style="177" customWidth="1"/>
    <col min="9211" max="9213" width="7.625" style="177" customWidth="1"/>
    <col min="9214" max="9214" width="8.125" style="177" customWidth="1"/>
    <col min="9215" max="9215" width="7.625" style="177" customWidth="1"/>
    <col min="9216" max="9216" width="9" style="177" customWidth="1"/>
    <col min="9217" max="9462" width="9" style="177"/>
    <col min="9463" max="9463" width="20.125" style="177" customWidth="1"/>
    <col min="9464" max="9464" width="9.625" style="177" customWidth="1"/>
    <col min="9465" max="9465" width="8.625" style="177" customWidth="1"/>
    <col min="9466" max="9466" width="8.875" style="177" customWidth="1"/>
    <col min="9467" max="9469" width="7.625" style="177" customWidth="1"/>
    <col min="9470" max="9470" width="8.125" style="177" customWidth="1"/>
    <col min="9471" max="9471" width="7.625" style="177" customWidth="1"/>
    <col min="9472" max="9472" width="9" style="177" customWidth="1"/>
    <col min="9473" max="9718" width="9" style="177"/>
    <col min="9719" max="9719" width="20.125" style="177" customWidth="1"/>
    <col min="9720" max="9720" width="9.625" style="177" customWidth="1"/>
    <col min="9721" max="9721" width="8.625" style="177" customWidth="1"/>
    <col min="9722" max="9722" width="8.875" style="177" customWidth="1"/>
    <col min="9723" max="9725" width="7.625" style="177" customWidth="1"/>
    <col min="9726" max="9726" width="8.125" style="177" customWidth="1"/>
    <col min="9727" max="9727" width="7.625" style="177" customWidth="1"/>
    <col min="9728" max="9728" width="9" style="177" customWidth="1"/>
    <col min="9729" max="9974" width="9" style="177"/>
    <col min="9975" max="9975" width="20.125" style="177" customWidth="1"/>
    <col min="9976" max="9976" width="9.625" style="177" customWidth="1"/>
    <col min="9977" max="9977" width="8.625" style="177" customWidth="1"/>
    <col min="9978" max="9978" width="8.875" style="177" customWidth="1"/>
    <col min="9979" max="9981" width="7.625" style="177" customWidth="1"/>
    <col min="9982" max="9982" width="8.125" style="177" customWidth="1"/>
    <col min="9983" max="9983" width="7.625" style="177" customWidth="1"/>
    <col min="9984" max="9984" width="9" style="177" customWidth="1"/>
    <col min="9985" max="10230" width="9" style="177"/>
    <col min="10231" max="10231" width="20.125" style="177" customWidth="1"/>
    <col min="10232" max="10232" width="9.625" style="177" customWidth="1"/>
    <col min="10233" max="10233" width="8.625" style="177" customWidth="1"/>
    <col min="10234" max="10234" width="8.875" style="177" customWidth="1"/>
    <col min="10235" max="10237" width="7.625" style="177" customWidth="1"/>
    <col min="10238" max="10238" width="8.125" style="177" customWidth="1"/>
    <col min="10239" max="10239" width="7.625" style="177" customWidth="1"/>
    <col min="10240" max="10240" width="9" style="177" customWidth="1"/>
    <col min="10241" max="10486" width="9" style="177"/>
    <col min="10487" max="10487" width="20.125" style="177" customWidth="1"/>
    <col min="10488" max="10488" width="9.625" style="177" customWidth="1"/>
    <col min="10489" max="10489" width="8.625" style="177" customWidth="1"/>
    <col min="10490" max="10490" width="8.875" style="177" customWidth="1"/>
    <col min="10491" max="10493" width="7.625" style="177" customWidth="1"/>
    <col min="10494" max="10494" width="8.125" style="177" customWidth="1"/>
    <col min="10495" max="10495" width="7.625" style="177" customWidth="1"/>
    <col min="10496" max="10496" width="9" style="177" customWidth="1"/>
    <col min="10497" max="10742" width="9" style="177"/>
    <col min="10743" max="10743" width="20.125" style="177" customWidth="1"/>
    <col min="10744" max="10744" width="9.625" style="177" customWidth="1"/>
    <col min="10745" max="10745" width="8.625" style="177" customWidth="1"/>
    <col min="10746" max="10746" width="8.875" style="177" customWidth="1"/>
    <col min="10747" max="10749" width="7.625" style="177" customWidth="1"/>
    <col min="10750" max="10750" width="8.125" style="177" customWidth="1"/>
    <col min="10751" max="10751" width="7.625" style="177" customWidth="1"/>
    <col min="10752" max="10752" width="9" style="177" customWidth="1"/>
    <col min="10753" max="10998" width="9" style="177"/>
    <col min="10999" max="10999" width="20.125" style="177" customWidth="1"/>
    <col min="11000" max="11000" width="9.625" style="177" customWidth="1"/>
    <col min="11001" max="11001" width="8.625" style="177" customWidth="1"/>
    <col min="11002" max="11002" width="8.875" style="177" customWidth="1"/>
    <col min="11003" max="11005" width="7.625" style="177" customWidth="1"/>
    <col min="11006" max="11006" width="8.125" style="177" customWidth="1"/>
    <col min="11007" max="11007" width="7.625" style="177" customWidth="1"/>
    <col min="11008" max="11008" width="9" style="177" customWidth="1"/>
    <col min="11009" max="11254" width="9" style="177"/>
    <col min="11255" max="11255" width="20.125" style="177" customWidth="1"/>
    <col min="11256" max="11256" width="9.625" style="177" customWidth="1"/>
    <col min="11257" max="11257" width="8.625" style="177" customWidth="1"/>
    <col min="11258" max="11258" width="8.875" style="177" customWidth="1"/>
    <col min="11259" max="11261" width="7.625" style="177" customWidth="1"/>
    <col min="11262" max="11262" width="8.125" style="177" customWidth="1"/>
    <col min="11263" max="11263" width="7.625" style="177" customWidth="1"/>
    <col min="11264" max="11264" width="9" style="177" customWidth="1"/>
    <col min="11265" max="11510" width="9" style="177"/>
    <col min="11511" max="11511" width="20.125" style="177" customWidth="1"/>
    <col min="11512" max="11512" width="9.625" style="177" customWidth="1"/>
    <col min="11513" max="11513" width="8.625" style="177" customWidth="1"/>
    <col min="11514" max="11514" width="8.875" style="177" customWidth="1"/>
    <col min="11515" max="11517" width="7.625" style="177" customWidth="1"/>
    <col min="11518" max="11518" width="8.125" style="177" customWidth="1"/>
    <col min="11519" max="11519" width="7.625" style="177" customWidth="1"/>
    <col min="11520" max="11520" width="9" style="177" customWidth="1"/>
    <col min="11521" max="11766" width="9" style="177"/>
    <col min="11767" max="11767" width="20.125" style="177" customWidth="1"/>
    <col min="11768" max="11768" width="9.625" style="177" customWidth="1"/>
    <col min="11769" max="11769" width="8.625" style="177" customWidth="1"/>
    <col min="11770" max="11770" width="8.875" style="177" customWidth="1"/>
    <col min="11771" max="11773" width="7.625" style="177" customWidth="1"/>
    <col min="11774" max="11774" width="8.125" style="177" customWidth="1"/>
    <col min="11775" max="11775" width="7.625" style="177" customWidth="1"/>
    <col min="11776" max="11776" width="9" style="177" customWidth="1"/>
    <col min="11777" max="12022" width="9" style="177"/>
    <col min="12023" max="12023" width="20.125" style="177" customWidth="1"/>
    <col min="12024" max="12024" width="9.625" style="177" customWidth="1"/>
    <col min="12025" max="12025" width="8.625" style="177" customWidth="1"/>
    <col min="12026" max="12026" width="8.875" style="177" customWidth="1"/>
    <col min="12027" max="12029" width="7.625" style="177" customWidth="1"/>
    <col min="12030" max="12030" width="8.125" style="177" customWidth="1"/>
    <col min="12031" max="12031" width="7.625" style="177" customWidth="1"/>
    <col min="12032" max="12032" width="9" style="177" customWidth="1"/>
    <col min="12033" max="12278" width="9" style="177"/>
    <col min="12279" max="12279" width="20.125" style="177" customWidth="1"/>
    <col min="12280" max="12280" width="9.625" style="177" customWidth="1"/>
    <col min="12281" max="12281" width="8.625" style="177" customWidth="1"/>
    <col min="12282" max="12282" width="8.875" style="177" customWidth="1"/>
    <col min="12283" max="12285" width="7.625" style="177" customWidth="1"/>
    <col min="12286" max="12286" width="8.125" style="177" customWidth="1"/>
    <col min="12287" max="12287" width="7.625" style="177" customWidth="1"/>
    <col min="12288" max="12288" width="9" style="177" customWidth="1"/>
    <col min="12289" max="12534" width="9" style="177"/>
    <col min="12535" max="12535" width="20.125" style="177" customWidth="1"/>
    <col min="12536" max="12536" width="9.625" style="177" customWidth="1"/>
    <col min="12537" max="12537" width="8.625" style="177" customWidth="1"/>
    <col min="12538" max="12538" width="8.875" style="177" customWidth="1"/>
    <col min="12539" max="12541" width="7.625" style="177" customWidth="1"/>
    <col min="12542" max="12542" width="8.125" style="177" customWidth="1"/>
    <col min="12543" max="12543" width="7.625" style="177" customWidth="1"/>
    <col min="12544" max="12544" width="9" style="177" customWidth="1"/>
    <col min="12545" max="12790" width="9" style="177"/>
    <col min="12791" max="12791" width="20.125" style="177" customWidth="1"/>
    <col min="12792" max="12792" width="9.625" style="177" customWidth="1"/>
    <col min="12793" max="12793" width="8.625" style="177" customWidth="1"/>
    <col min="12794" max="12794" width="8.875" style="177" customWidth="1"/>
    <col min="12795" max="12797" width="7.625" style="177" customWidth="1"/>
    <col min="12798" max="12798" width="8.125" style="177" customWidth="1"/>
    <col min="12799" max="12799" width="7.625" style="177" customWidth="1"/>
    <col min="12800" max="12800" width="9" style="177" customWidth="1"/>
    <col min="12801" max="13046" width="9" style="177"/>
    <col min="13047" max="13047" width="20.125" style="177" customWidth="1"/>
    <col min="13048" max="13048" width="9.625" style="177" customWidth="1"/>
    <col min="13049" max="13049" width="8.625" style="177" customWidth="1"/>
    <col min="13050" max="13050" width="8.875" style="177" customWidth="1"/>
    <col min="13051" max="13053" width="7.625" style="177" customWidth="1"/>
    <col min="13054" max="13054" width="8.125" style="177" customWidth="1"/>
    <col min="13055" max="13055" width="7.625" style="177" customWidth="1"/>
    <col min="13056" max="13056" width="9" style="177" customWidth="1"/>
    <col min="13057" max="13302" width="9" style="177"/>
    <col min="13303" max="13303" width="20.125" style="177" customWidth="1"/>
    <col min="13304" max="13304" width="9.625" style="177" customWidth="1"/>
    <col min="13305" max="13305" width="8.625" style="177" customWidth="1"/>
    <col min="13306" max="13306" width="8.875" style="177" customWidth="1"/>
    <col min="13307" max="13309" width="7.625" style="177" customWidth="1"/>
    <col min="13310" max="13310" width="8.125" style="177" customWidth="1"/>
    <col min="13311" max="13311" width="7.625" style="177" customWidth="1"/>
    <col min="13312" max="13312" width="9" style="177" customWidth="1"/>
    <col min="13313" max="13558" width="9" style="177"/>
    <col min="13559" max="13559" width="20.125" style="177" customWidth="1"/>
    <col min="13560" max="13560" width="9.625" style="177" customWidth="1"/>
    <col min="13561" max="13561" width="8.625" style="177" customWidth="1"/>
    <col min="13562" max="13562" width="8.875" style="177" customWidth="1"/>
    <col min="13563" max="13565" width="7.625" style="177" customWidth="1"/>
    <col min="13566" max="13566" width="8.125" style="177" customWidth="1"/>
    <col min="13567" max="13567" width="7.625" style="177" customWidth="1"/>
    <col min="13568" max="13568" width="9" style="177" customWidth="1"/>
    <col min="13569" max="13814" width="9" style="177"/>
    <col min="13815" max="13815" width="20.125" style="177" customWidth="1"/>
    <col min="13816" max="13816" width="9.625" style="177" customWidth="1"/>
    <col min="13817" max="13817" width="8.625" style="177" customWidth="1"/>
    <col min="13818" max="13818" width="8.875" style="177" customWidth="1"/>
    <col min="13819" max="13821" width="7.625" style="177" customWidth="1"/>
    <col min="13822" max="13822" width="8.125" style="177" customWidth="1"/>
    <col min="13823" max="13823" width="7.625" style="177" customWidth="1"/>
    <col min="13824" max="13824" width="9" style="177" customWidth="1"/>
    <col min="13825" max="14070" width="9" style="177"/>
    <col min="14071" max="14071" width="20.125" style="177" customWidth="1"/>
    <col min="14072" max="14072" width="9.625" style="177" customWidth="1"/>
    <col min="14073" max="14073" width="8.625" style="177" customWidth="1"/>
    <col min="14074" max="14074" width="8.875" style="177" customWidth="1"/>
    <col min="14075" max="14077" width="7.625" style="177" customWidth="1"/>
    <col min="14078" max="14078" width="8.125" style="177" customWidth="1"/>
    <col min="14079" max="14079" width="7.625" style="177" customWidth="1"/>
    <col min="14080" max="14080" width="9" style="177" customWidth="1"/>
    <col min="14081" max="14326" width="9" style="177"/>
    <col min="14327" max="14327" width="20.125" style="177" customWidth="1"/>
    <col min="14328" max="14328" width="9.625" style="177" customWidth="1"/>
    <col min="14329" max="14329" width="8.625" style="177" customWidth="1"/>
    <col min="14330" max="14330" width="8.875" style="177" customWidth="1"/>
    <col min="14331" max="14333" width="7.625" style="177" customWidth="1"/>
    <col min="14334" max="14334" width="8.125" style="177" customWidth="1"/>
    <col min="14335" max="14335" width="7.625" style="177" customWidth="1"/>
    <col min="14336" max="14336" width="9" style="177" customWidth="1"/>
    <col min="14337" max="14582" width="9" style="177"/>
    <col min="14583" max="14583" width="20.125" style="177" customWidth="1"/>
    <col min="14584" max="14584" width="9.625" style="177" customWidth="1"/>
    <col min="14585" max="14585" width="8.625" style="177" customWidth="1"/>
    <col min="14586" max="14586" width="8.875" style="177" customWidth="1"/>
    <col min="14587" max="14589" width="7.625" style="177" customWidth="1"/>
    <col min="14590" max="14590" width="8.125" style="177" customWidth="1"/>
    <col min="14591" max="14591" width="7.625" style="177" customWidth="1"/>
    <col min="14592" max="14592" width="9" style="177" customWidth="1"/>
    <col min="14593" max="14838" width="9" style="177"/>
    <col min="14839" max="14839" width="20.125" style="177" customWidth="1"/>
    <col min="14840" max="14840" width="9.625" style="177" customWidth="1"/>
    <col min="14841" max="14841" width="8.625" style="177" customWidth="1"/>
    <col min="14842" max="14842" width="8.875" style="177" customWidth="1"/>
    <col min="14843" max="14845" width="7.625" style="177" customWidth="1"/>
    <col min="14846" max="14846" width="8.125" style="177" customWidth="1"/>
    <col min="14847" max="14847" width="7.625" style="177" customWidth="1"/>
    <col min="14848" max="14848" width="9" style="177" customWidth="1"/>
    <col min="14849" max="15094" width="9" style="177"/>
    <col min="15095" max="15095" width="20.125" style="177" customWidth="1"/>
    <col min="15096" max="15096" width="9.625" style="177" customWidth="1"/>
    <col min="15097" max="15097" width="8.625" style="177" customWidth="1"/>
    <col min="15098" max="15098" width="8.875" style="177" customWidth="1"/>
    <col min="15099" max="15101" width="7.625" style="177" customWidth="1"/>
    <col min="15102" max="15102" width="8.125" style="177" customWidth="1"/>
    <col min="15103" max="15103" width="7.625" style="177" customWidth="1"/>
    <col min="15104" max="15104" width="9" style="177" customWidth="1"/>
    <col min="15105" max="15350" width="9" style="177"/>
    <col min="15351" max="15351" width="20.125" style="177" customWidth="1"/>
    <col min="15352" max="15352" width="9.625" style="177" customWidth="1"/>
    <col min="15353" max="15353" width="8.625" style="177" customWidth="1"/>
    <col min="15354" max="15354" width="8.875" style="177" customWidth="1"/>
    <col min="15355" max="15357" width="7.625" style="177" customWidth="1"/>
    <col min="15358" max="15358" width="8.125" style="177" customWidth="1"/>
    <col min="15359" max="15359" width="7.625" style="177" customWidth="1"/>
    <col min="15360" max="15360" width="9" style="177" customWidth="1"/>
    <col min="15361" max="15606" width="9" style="177"/>
    <col min="15607" max="15607" width="20.125" style="177" customWidth="1"/>
    <col min="15608" max="15608" width="9.625" style="177" customWidth="1"/>
    <col min="15609" max="15609" width="8.625" style="177" customWidth="1"/>
    <col min="15610" max="15610" width="8.875" style="177" customWidth="1"/>
    <col min="15611" max="15613" width="7.625" style="177" customWidth="1"/>
    <col min="15614" max="15614" width="8.125" style="177" customWidth="1"/>
    <col min="15615" max="15615" width="7.625" style="177" customWidth="1"/>
    <col min="15616" max="15616" width="9" style="177" customWidth="1"/>
    <col min="15617" max="15862" width="9" style="177"/>
    <col min="15863" max="15863" width="20.125" style="177" customWidth="1"/>
    <col min="15864" max="15864" width="9.625" style="177" customWidth="1"/>
    <col min="15865" max="15865" width="8.625" style="177" customWidth="1"/>
    <col min="15866" max="15866" width="8.875" style="177" customWidth="1"/>
    <col min="15867" max="15869" width="7.625" style="177" customWidth="1"/>
    <col min="15870" max="15870" width="8.125" style="177" customWidth="1"/>
    <col min="15871" max="15871" width="7.625" style="177" customWidth="1"/>
    <col min="15872" max="15872" width="9" style="177" customWidth="1"/>
    <col min="15873" max="16118" width="9" style="177"/>
    <col min="16119" max="16119" width="20.125" style="177" customWidth="1"/>
    <col min="16120" max="16120" width="9.625" style="177" customWidth="1"/>
    <col min="16121" max="16121" width="8.625" style="177" customWidth="1"/>
    <col min="16122" max="16122" width="8.875" style="177" customWidth="1"/>
    <col min="16123" max="16125" width="7.625" style="177" customWidth="1"/>
    <col min="16126" max="16126" width="8.125" style="177" customWidth="1"/>
    <col min="16127" max="16127" width="7.625" style="177" customWidth="1"/>
    <col min="16128" max="16128" width="9" style="177" customWidth="1"/>
    <col min="16129" max="16384" width="9" style="177"/>
  </cols>
  <sheetData>
    <row r="1" ht="23.1" customHeight="1" spans="1:1">
      <c r="A1" s="178" t="s">
        <v>877</v>
      </c>
    </row>
    <row r="2" ht="32.45" customHeight="1" spans="1:4">
      <c r="A2" s="179" t="s">
        <v>13</v>
      </c>
      <c r="B2" s="179"/>
      <c r="C2" s="179"/>
      <c r="D2" s="179"/>
    </row>
    <row r="3" ht="23.45" customHeight="1" spans="4:4">
      <c r="D3" s="180" t="s">
        <v>59</v>
      </c>
    </row>
    <row r="4" ht="48.6" customHeight="1" spans="1:4">
      <c r="A4" s="181" t="s">
        <v>60</v>
      </c>
      <c r="B4" s="117" t="s">
        <v>61</v>
      </c>
      <c r="C4" s="82" t="s">
        <v>62</v>
      </c>
      <c r="D4" s="82" t="s">
        <v>63</v>
      </c>
    </row>
    <row r="5" ht="24.6" customHeight="1" spans="1:11">
      <c r="A5" s="182" t="s">
        <v>878</v>
      </c>
      <c r="B5" s="183">
        <v>23639</v>
      </c>
      <c r="C5" s="183">
        <v>23603</v>
      </c>
      <c r="D5" s="30">
        <f>IF(C5&lt;&gt;0,ROUND(B5/C5*100,1)," ")</f>
        <v>100.2</v>
      </c>
      <c r="E5" s="184"/>
      <c r="F5" s="185"/>
      <c r="G5" s="185"/>
      <c r="H5" s="185"/>
      <c r="I5" s="185"/>
      <c r="J5" s="185"/>
      <c r="K5" s="185"/>
    </row>
    <row r="6" ht="24.6" customHeight="1" spans="1:11">
      <c r="A6" s="182" t="s">
        <v>879</v>
      </c>
      <c r="B6" s="183">
        <v>30492</v>
      </c>
      <c r="C6" s="183">
        <v>44425</v>
      </c>
      <c r="D6" s="30">
        <f t="shared" ref="D6:D20" si="0">IF(C6&lt;&gt;0,ROUND(B6/C6*100,1)," ")</f>
        <v>68.6</v>
      </c>
      <c r="E6" s="184"/>
      <c r="F6" s="185"/>
      <c r="G6" s="185"/>
      <c r="H6" s="185"/>
      <c r="I6" s="185"/>
      <c r="J6" s="185"/>
      <c r="K6" s="185"/>
    </row>
    <row r="7" ht="24.6" customHeight="1" spans="1:11">
      <c r="A7" s="182" t="s">
        <v>880</v>
      </c>
      <c r="B7" s="183">
        <v>11894</v>
      </c>
      <c r="C7" s="183">
        <v>12583</v>
      </c>
      <c r="D7" s="30">
        <f t="shared" si="0"/>
        <v>94.5</v>
      </c>
      <c r="E7" s="184"/>
      <c r="F7" s="185"/>
      <c r="G7" s="185"/>
      <c r="H7" s="185"/>
      <c r="I7" s="185"/>
      <c r="J7" s="185"/>
      <c r="K7" s="185"/>
    </row>
    <row r="8" ht="24.6" customHeight="1" spans="1:11">
      <c r="A8" s="182" t="s">
        <v>881</v>
      </c>
      <c r="B8" s="183">
        <v>200</v>
      </c>
      <c r="C8" s="186">
        <v>0</v>
      </c>
      <c r="D8" s="30" t="str">
        <f t="shared" si="0"/>
        <v> </v>
      </c>
      <c r="E8" s="184"/>
      <c r="F8" s="185"/>
      <c r="G8" s="185"/>
      <c r="H8" s="185"/>
      <c r="I8" s="185"/>
      <c r="J8" s="185"/>
      <c r="K8" s="185"/>
    </row>
    <row r="9" ht="24.6" customHeight="1" spans="1:11">
      <c r="A9" s="182" t="s">
        <v>882</v>
      </c>
      <c r="B9" s="183">
        <v>109942</v>
      </c>
      <c r="C9" s="187">
        <v>104848</v>
      </c>
      <c r="D9" s="30">
        <f t="shared" si="0"/>
        <v>104.9</v>
      </c>
      <c r="E9" s="184"/>
      <c r="F9" s="185"/>
      <c r="G9" s="188"/>
      <c r="H9" s="185"/>
      <c r="I9" s="185"/>
      <c r="J9" s="185"/>
      <c r="K9" s="185"/>
    </row>
    <row r="10" ht="24.6" customHeight="1" spans="1:11">
      <c r="A10" s="182" t="s">
        <v>883</v>
      </c>
      <c r="B10" s="183">
        <v>1495</v>
      </c>
      <c r="C10" s="187">
        <v>248</v>
      </c>
      <c r="D10" s="30">
        <f t="shared" si="0"/>
        <v>602.8</v>
      </c>
      <c r="E10" s="184"/>
      <c r="F10" s="185"/>
      <c r="G10" s="185"/>
      <c r="H10" s="185"/>
      <c r="I10" s="185"/>
      <c r="J10" s="185"/>
      <c r="K10" s="185"/>
    </row>
    <row r="11" ht="24.6" customHeight="1" spans="1:11">
      <c r="A11" s="182" t="s">
        <v>884</v>
      </c>
      <c r="B11" s="183">
        <v>12774</v>
      </c>
      <c r="C11" s="187">
        <v>14915</v>
      </c>
      <c r="D11" s="30">
        <f t="shared" si="0"/>
        <v>85.6</v>
      </c>
      <c r="E11" s="184"/>
      <c r="F11" s="185"/>
      <c r="G11" s="185"/>
      <c r="H11" s="185"/>
      <c r="I11" s="185"/>
      <c r="J11" s="185"/>
      <c r="K11" s="185"/>
    </row>
    <row r="12" ht="24.6" customHeight="1" spans="1:11">
      <c r="A12" s="182" t="s">
        <v>885</v>
      </c>
      <c r="B12" s="186"/>
      <c r="C12" s="186">
        <v>0</v>
      </c>
      <c r="D12" s="30" t="str">
        <f t="shared" si="0"/>
        <v> </v>
      </c>
      <c r="E12" s="184"/>
      <c r="F12" s="185"/>
      <c r="G12" s="185"/>
      <c r="H12" s="185"/>
      <c r="I12" s="185"/>
      <c r="J12" s="185"/>
      <c r="K12" s="185"/>
    </row>
    <row r="13" ht="24.6" customHeight="1" spans="1:11">
      <c r="A13" s="182" t="s">
        <v>886</v>
      </c>
      <c r="B13" s="183">
        <v>33872</v>
      </c>
      <c r="C13" s="187">
        <v>33729</v>
      </c>
      <c r="D13" s="30">
        <f t="shared" si="0"/>
        <v>100.4</v>
      </c>
      <c r="E13" s="184"/>
      <c r="F13" s="185"/>
      <c r="G13" s="185"/>
      <c r="H13" s="185"/>
      <c r="I13" s="185"/>
      <c r="J13" s="185"/>
      <c r="K13" s="185"/>
    </row>
    <row r="14" ht="24.6" customHeight="1" spans="1:11">
      <c r="A14" s="182" t="s">
        <v>887</v>
      </c>
      <c r="B14" s="183">
        <v>33931</v>
      </c>
      <c r="C14" s="187">
        <v>14472</v>
      </c>
      <c r="D14" s="30">
        <f t="shared" si="0"/>
        <v>234.5</v>
      </c>
      <c r="E14" s="184"/>
      <c r="F14" s="185"/>
      <c r="G14" s="185"/>
      <c r="H14" s="185"/>
      <c r="I14" s="185"/>
      <c r="J14" s="185"/>
      <c r="K14" s="185"/>
    </row>
    <row r="15" ht="24.6" customHeight="1" spans="1:11">
      <c r="A15" s="182" t="s">
        <v>888</v>
      </c>
      <c r="B15" s="183">
        <v>7534</v>
      </c>
      <c r="C15" s="187">
        <v>8251</v>
      </c>
      <c r="D15" s="30">
        <f t="shared" si="0"/>
        <v>91.3</v>
      </c>
      <c r="E15" s="184"/>
      <c r="F15" s="185"/>
      <c r="G15" s="185"/>
      <c r="H15" s="185"/>
      <c r="I15" s="185"/>
      <c r="J15" s="185"/>
      <c r="K15" s="185"/>
    </row>
    <row r="16" ht="24.6" customHeight="1" spans="1:11">
      <c r="A16" s="182" t="s">
        <v>889</v>
      </c>
      <c r="B16" s="183"/>
      <c r="C16" s="186">
        <v>0</v>
      </c>
      <c r="D16" s="30" t="str">
        <f t="shared" si="0"/>
        <v> </v>
      </c>
      <c r="E16" s="184"/>
      <c r="F16" s="185"/>
      <c r="G16" s="185"/>
      <c r="H16" s="185"/>
      <c r="I16" s="185"/>
      <c r="J16" s="185"/>
      <c r="K16" s="185"/>
    </row>
    <row r="17" ht="24.6" customHeight="1" spans="1:11">
      <c r="A17" s="182" t="s">
        <v>890</v>
      </c>
      <c r="B17" s="186"/>
      <c r="C17" s="187">
        <v>1600</v>
      </c>
      <c r="D17" s="30">
        <f t="shared" si="0"/>
        <v>0</v>
      </c>
      <c r="E17" s="184"/>
      <c r="F17" s="185"/>
      <c r="G17" s="185"/>
      <c r="H17" s="185"/>
      <c r="I17" s="185"/>
      <c r="J17" s="185"/>
      <c r="K17" s="185"/>
    </row>
    <row r="18" ht="24.6" customHeight="1" spans="1:11">
      <c r="A18" s="182" t="s">
        <v>891</v>
      </c>
      <c r="B18" s="183"/>
      <c r="C18" s="187">
        <v>2624</v>
      </c>
      <c r="D18" s="30">
        <f t="shared" si="0"/>
        <v>0</v>
      </c>
      <c r="E18" s="184"/>
      <c r="F18" s="185"/>
      <c r="G18" s="185"/>
      <c r="H18" s="185"/>
      <c r="I18" s="185"/>
      <c r="J18" s="185"/>
      <c r="K18" s="185"/>
    </row>
    <row r="19" ht="24.6" customHeight="1" spans="1:11">
      <c r="A19" s="182" t="s">
        <v>892</v>
      </c>
      <c r="B19" s="183">
        <v>5707</v>
      </c>
      <c r="C19" s="187">
        <v>9541</v>
      </c>
      <c r="D19" s="30">
        <f t="shared" si="0"/>
        <v>59.8</v>
      </c>
      <c r="E19" s="184"/>
      <c r="F19" s="185"/>
      <c r="G19" s="185"/>
      <c r="H19" s="185"/>
      <c r="I19" s="185"/>
      <c r="J19" s="185"/>
      <c r="K19" s="185"/>
    </row>
    <row r="20" ht="24.6" customHeight="1" spans="1:4">
      <c r="A20" s="189" t="s">
        <v>876</v>
      </c>
      <c r="B20" s="190">
        <f>SUM(B5:B19)</f>
        <v>271480</v>
      </c>
      <c r="C20" s="190">
        <f>SUM(C5:C19)</f>
        <v>270839</v>
      </c>
      <c r="D20" s="36">
        <f t="shared" si="0"/>
        <v>100.2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92D050"/>
    <pageSetUpPr fitToPage="1"/>
  </sheetPr>
  <dimension ref="A1:E86"/>
  <sheetViews>
    <sheetView showZeros="0" topLeftCell="A3" workbookViewId="0">
      <selection activeCell="G22" sqref="G22"/>
    </sheetView>
  </sheetViews>
  <sheetFormatPr defaultColWidth="9" defaultRowHeight="11.25" outlineLevelCol="4"/>
  <cols>
    <col min="1" max="1" width="38.75" style="160" customWidth="1"/>
    <col min="2" max="3" width="14.625" style="160" customWidth="1"/>
    <col min="4" max="4" width="16.25" style="160" customWidth="1"/>
    <col min="5" max="16384" width="9" style="160"/>
  </cols>
  <sheetData>
    <row r="1" ht="18.6" customHeight="1" spans="1:1">
      <c r="A1" s="161" t="s">
        <v>893</v>
      </c>
    </row>
    <row r="2" ht="22.5" spans="1:4">
      <c r="A2" s="162" t="s">
        <v>15</v>
      </c>
      <c r="B2" s="162"/>
      <c r="C2" s="162"/>
      <c r="D2" s="162"/>
    </row>
    <row r="3" ht="21" customHeight="1" spans="1:4">
      <c r="A3" s="163"/>
      <c r="D3" s="164" t="s">
        <v>59</v>
      </c>
    </row>
    <row r="4" ht="43.5" customHeight="1" spans="1:4">
      <c r="A4" s="165" t="s">
        <v>60</v>
      </c>
      <c r="B4" s="117" t="s">
        <v>61</v>
      </c>
      <c r="C4" s="82" t="s">
        <v>62</v>
      </c>
      <c r="D4" s="82" t="s">
        <v>63</v>
      </c>
    </row>
    <row r="5" s="159" customFormat="1" ht="18" customHeight="1" spans="1:4">
      <c r="A5" s="166" t="s">
        <v>878</v>
      </c>
      <c r="B5" s="167">
        <f>SUM(B6:B9)</f>
        <v>19524</v>
      </c>
      <c r="C5" s="168">
        <v>23553</v>
      </c>
      <c r="D5" s="36">
        <f>IF(C5&lt;&gt;0,ROUND(B5/C5*100,1)," ")</f>
        <v>82.9</v>
      </c>
    </row>
    <row r="6" ht="18" customHeight="1" spans="1:4">
      <c r="A6" s="169" t="s">
        <v>894</v>
      </c>
      <c r="B6" s="170">
        <v>11954</v>
      </c>
      <c r="C6" s="171">
        <v>13390</v>
      </c>
      <c r="D6" s="30">
        <f t="shared" ref="D6:D37" si="0">IF(C6&lt;&gt;0,ROUND(B6/C6*100,1)," ")</f>
        <v>89.3</v>
      </c>
    </row>
    <row r="7" ht="18" customHeight="1" spans="1:4">
      <c r="A7" s="169" t="s">
        <v>895</v>
      </c>
      <c r="B7" s="170">
        <v>3969</v>
      </c>
      <c r="C7" s="171">
        <v>2102</v>
      </c>
      <c r="D7" s="30">
        <f t="shared" si="0"/>
        <v>188.8</v>
      </c>
    </row>
    <row r="8" ht="18" customHeight="1" spans="1:4">
      <c r="A8" s="169" t="s">
        <v>896</v>
      </c>
      <c r="B8" s="170">
        <v>1262</v>
      </c>
      <c r="C8" s="171">
        <v>1202</v>
      </c>
      <c r="D8" s="30">
        <f t="shared" si="0"/>
        <v>105</v>
      </c>
    </row>
    <row r="9" ht="18" customHeight="1" spans="1:5">
      <c r="A9" s="169" t="s">
        <v>897</v>
      </c>
      <c r="B9" s="170">
        <v>2339</v>
      </c>
      <c r="C9" s="171">
        <v>6859</v>
      </c>
      <c r="D9" s="30">
        <f t="shared" si="0"/>
        <v>34.1</v>
      </c>
      <c r="E9" s="172"/>
    </row>
    <row r="10" s="159" customFormat="1" ht="18" customHeight="1" spans="1:4">
      <c r="A10" s="166" t="s">
        <v>879</v>
      </c>
      <c r="B10" s="167">
        <f>SUM(B11:B20)</f>
        <v>2656</v>
      </c>
      <c r="C10" s="168">
        <v>5240</v>
      </c>
      <c r="D10" s="36">
        <f t="shared" si="0"/>
        <v>50.7</v>
      </c>
    </row>
    <row r="11" ht="18" customHeight="1" spans="1:4">
      <c r="A11" s="169" t="s">
        <v>898</v>
      </c>
      <c r="B11" s="170">
        <v>2077</v>
      </c>
      <c r="C11" s="171">
        <v>592</v>
      </c>
      <c r="D11" s="30">
        <f t="shared" si="0"/>
        <v>350.8</v>
      </c>
    </row>
    <row r="12" ht="18" customHeight="1" spans="1:4">
      <c r="A12" s="169" t="s">
        <v>899</v>
      </c>
      <c r="B12" s="170">
        <v>3</v>
      </c>
      <c r="C12" s="171">
        <v>0</v>
      </c>
      <c r="D12" s="30" t="str">
        <f t="shared" si="0"/>
        <v> </v>
      </c>
    </row>
    <row r="13" ht="18" customHeight="1" spans="1:4">
      <c r="A13" s="169" t="s">
        <v>900</v>
      </c>
      <c r="B13" s="170">
        <v>5</v>
      </c>
      <c r="C13" s="171">
        <v>0</v>
      </c>
      <c r="D13" s="30" t="str">
        <f t="shared" si="0"/>
        <v> </v>
      </c>
    </row>
    <row r="14" ht="18" customHeight="1" spans="1:4">
      <c r="A14" s="169" t="s">
        <v>901</v>
      </c>
      <c r="B14" s="170">
        <v>5</v>
      </c>
      <c r="C14" s="171">
        <v>0</v>
      </c>
      <c r="D14" s="30" t="str">
        <f t="shared" si="0"/>
        <v> </v>
      </c>
    </row>
    <row r="15" ht="18" customHeight="1" spans="1:4">
      <c r="A15" s="169" t="s">
        <v>902</v>
      </c>
      <c r="B15" s="170">
        <v>128</v>
      </c>
      <c r="C15" s="171">
        <v>317</v>
      </c>
      <c r="D15" s="30">
        <f t="shared" si="0"/>
        <v>40.4</v>
      </c>
    </row>
    <row r="16" ht="18" customHeight="1" spans="1:4">
      <c r="A16" s="169" t="s">
        <v>903</v>
      </c>
      <c r="B16" s="170">
        <v>41</v>
      </c>
      <c r="C16" s="171">
        <v>17</v>
      </c>
      <c r="D16" s="30">
        <f t="shared" si="0"/>
        <v>241.2</v>
      </c>
    </row>
    <row r="17" ht="18" customHeight="1" spans="1:4">
      <c r="A17" s="169" t="s">
        <v>904</v>
      </c>
      <c r="B17" s="170">
        <v>3</v>
      </c>
      <c r="C17" s="171">
        <v>5</v>
      </c>
      <c r="D17" s="30">
        <f t="shared" si="0"/>
        <v>60</v>
      </c>
    </row>
    <row r="18" ht="18" customHeight="1" spans="1:4">
      <c r="A18" s="169" t="s">
        <v>905</v>
      </c>
      <c r="B18" s="170">
        <v>138</v>
      </c>
      <c r="C18" s="171">
        <v>281</v>
      </c>
      <c r="D18" s="30">
        <f t="shared" si="0"/>
        <v>49.1</v>
      </c>
    </row>
    <row r="19" ht="18" customHeight="1" spans="1:4">
      <c r="A19" s="169" t="s">
        <v>906</v>
      </c>
      <c r="B19" s="170">
        <v>26</v>
      </c>
      <c r="C19" s="171">
        <v>0</v>
      </c>
      <c r="D19" s="30" t="str">
        <f t="shared" si="0"/>
        <v> </v>
      </c>
    </row>
    <row r="20" ht="18" customHeight="1" spans="1:4">
      <c r="A20" s="169" t="s">
        <v>907</v>
      </c>
      <c r="B20" s="170">
        <v>230</v>
      </c>
      <c r="C20" s="171">
        <v>4028</v>
      </c>
      <c r="D20" s="30">
        <f t="shared" si="0"/>
        <v>5.7</v>
      </c>
    </row>
    <row r="21" s="159" customFormat="1" ht="18" customHeight="1" spans="1:4">
      <c r="A21" s="166" t="s">
        <v>880</v>
      </c>
      <c r="B21" s="167">
        <f>SUM(B22:B28)</f>
        <v>759</v>
      </c>
      <c r="C21" s="173">
        <v>570</v>
      </c>
      <c r="D21" s="36">
        <f t="shared" si="0"/>
        <v>133.2</v>
      </c>
    </row>
    <row r="22" ht="18" customHeight="1" spans="1:4">
      <c r="A22" s="169" t="s">
        <v>908</v>
      </c>
      <c r="B22" s="170">
        <v>0</v>
      </c>
      <c r="C22" s="173">
        <v>0</v>
      </c>
      <c r="D22" s="30" t="str">
        <f t="shared" si="0"/>
        <v> </v>
      </c>
    </row>
    <row r="23" ht="18" customHeight="1" spans="1:4">
      <c r="A23" s="169" t="s">
        <v>909</v>
      </c>
      <c r="B23" s="170"/>
      <c r="C23" s="173">
        <v>0</v>
      </c>
      <c r="D23" s="30" t="str">
        <f t="shared" si="0"/>
        <v> </v>
      </c>
    </row>
    <row r="24" ht="18" customHeight="1" spans="1:4">
      <c r="A24" s="169" t="s">
        <v>910</v>
      </c>
      <c r="B24" s="170">
        <v>14</v>
      </c>
      <c r="C24" s="174">
        <v>0</v>
      </c>
      <c r="D24" s="30" t="str">
        <f t="shared" si="0"/>
        <v> </v>
      </c>
    </row>
    <row r="25" ht="18" customHeight="1" spans="1:4">
      <c r="A25" s="169" t="s">
        <v>911</v>
      </c>
      <c r="B25" s="170">
        <v>0</v>
      </c>
      <c r="C25" s="173">
        <v>0</v>
      </c>
      <c r="D25" s="30" t="str">
        <f t="shared" si="0"/>
        <v> </v>
      </c>
    </row>
    <row r="26" ht="18" customHeight="1" spans="1:4">
      <c r="A26" s="169" t="s">
        <v>912</v>
      </c>
      <c r="B26" s="170">
        <v>745</v>
      </c>
      <c r="C26" s="173">
        <v>570</v>
      </c>
      <c r="D26" s="36">
        <f t="shared" si="0"/>
        <v>130.7</v>
      </c>
    </row>
    <row r="27" ht="18" customHeight="1" spans="1:4">
      <c r="A27" s="169" t="s">
        <v>913</v>
      </c>
      <c r="B27" s="170"/>
      <c r="C27" s="174">
        <v>0</v>
      </c>
      <c r="D27" s="30" t="str">
        <f t="shared" si="0"/>
        <v> </v>
      </c>
    </row>
    <row r="28" ht="18" customHeight="1" spans="1:4">
      <c r="A28" s="169" t="s">
        <v>914</v>
      </c>
      <c r="B28" s="170"/>
      <c r="C28" s="174">
        <v>0</v>
      </c>
      <c r="D28" s="30" t="str">
        <f t="shared" si="0"/>
        <v> </v>
      </c>
    </row>
    <row r="29" s="159" customFormat="1" ht="18" customHeight="1" spans="1:4">
      <c r="A29" s="166" t="s">
        <v>881</v>
      </c>
      <c r="B29" s="167">
        <f>SUM(B30:B35)</f>
        <v>0</v>
      </c>
      <c r="C29" s="173">
        <v>0</v>
      </c>
      <c r="D29" s="36" t="str">
        <f t="shared" si="0"/>
        <v> </v>
      </c>
    </row>
    <row r="30" ht="18" customHeight="1" spans="1:4">
      <c r="A30" s="169" t="s">
        <v>908</v>
      </c>
      <c r="B30" s="170"/>
      <c r="C30" s="171">
        <v>0</v>
      </c>
      <c r="D30" s="30" t="str">
        <f t="shared" si="0"/>
        <v> </v>
      </c>
    </row>
    <row r="31" ht="18" customHeight="1" spans="1:4">
      <c r="A31" s="169" t="s">
        <v>909</v>
      </c>
      <c r="B31" s="170"/>
      <c r="C31" s="171">
        <v>0</v>
      </c>
      <c r="D31" s="30" t="str">
        <f t="shared" si="0"/>
        <v> </v>
      </c>
    </row>
    <row r="32" ht="18" customHeight="1" spans="1:4">
      <c r="A32" s="169" t="s">
        <v>910</v>
      </c>
      <c r="B32" s="170"/>
      <c r="C32" s="171">
        <v>0</v>
      </c>
      <c r="D32" s="30" t="str">
        <f t="shared" si="0"/>
        <v> </v>
      </c>
    </row>
    <row r="33" ht="18" customHeight="1" spans="1:4">
      <c r="A33" s="169" t="s">
        <v>912</v>
      </c>
      <c r="B33" s="170"/>
      <c r="C33" s="174">
        <v>0</v>
      </c>
      <c r="D33" s="30" t="str">
        <f t="shared" si="0"/>
        <v> </v>
      </c>
    </row>
    <row r="34" ht="18" customHeight="1" spans="1:4">
      <c r="A34" s="169" t="s">
        <v>913</v>
      </c>
      <c r="B34" s="170"/>
      <c r="C34" s="171">
        <v>0</v>
      </c>
      <c r="D34" s="30" t="str">
        <f t="shared" si="0"/>
        <v> </v>
      </c>
    </row>
    <row r="35" ht="18" customHeight="1" spans="1:4">
      <c r="A35" s="169" t="s">
        <v>914</v>
      </c>
      <c r="B35" s="170"/>
      <c r="C35" s="171">
        <v>0</v>
      </c>
      <c r="D35" s="30" t="str">
        <f t="shared" si="0"/>
        <v> </v>
      </c>
    </row>
    <row r="36" s="159" customFormat="1" ht="18" customHeight="1" spans="1:4">
      <c r="A36" s="166" t="s">
        <v>882</v>
      </c>
      <c r="B36" s="167">
        <f>SUM(B37:B39)</f>
        <v>102434</v>
      </c>
      <c r="C36" s="173">
        <v>94010</v>
      </c>
      <c r="D36" s="36">
        <f t="shared" si="0"/>
        <v>109</v>
      </c>
    </row>
    <row r="37" ht="18" customHeight="1" spans="1:4">
      <c r="A37" s="169" t="s">
        <v>915</v>
      </c>
      <c r="B37" s="170">
        <v>92147</v>
      </c>
      <c r="C37" s="174">
        <v>87041</v>
      </c>
      <c r="D37" s="30">
        <f t="shared" si="0"/>
        <v>105.9</v>
      </c>
    </row>
    <row r="38" ht="18" customHeight="1" spans="1:4">
      <c r="A38" s="169" t="s">
        <v>916</v>
      </c>
      <c r="B38" s="170">
        <v>10287</v>
      </c>
      <c r="C38" s="174">
        <v>6969</v>
      </c>
      <c r="D38" s="30">
        <f t="shared" ref="D38:D69" si="1">IF(C38&lt;&gt;0,ROUND(B38/C38*100,1)," ")</f>
        <v>147.6</v>
      </c>
    </row>
    <row r="39" ht="18" customHeight="1" spans="1:4">
      <c r="A39" s="169" t="s">
        <v>917</v>
      </c>
      <c r="B39" s="170"/>
      <c r="C39" s="173">
        <v>0</v>
      </c>
      <c r="D39" s="30" t="str">
        <f t="shared" si="1"/>
        <v> </v>
      </c>
    </row>
    <row r="40" s="159" customFormat="1" ht="18" customHeight="1" spans="1:4">
      <c r="A40" s="166" t="s">
        <v>883</v>
      </c>
      <c r="B40" s="167">
        <f>SUM(B41:B42)</f>
        <v>1242</v>
      </c>
      <c r="C40" s="173">
        <v>0</v>
      </c>
      <c r="D40" s="36" t="str">
        <f t="shared" si="1"/>
        <v> </v>
      </c>
    </row>
    <row r="41" ht="18" customHeight="1" spans="1:4">
      <c r="A41" s="169" t="s">
        <v>918</v>
      </c>
      <c r="B41" s="170">
        <v>1242</v>
      </c>
      <c r="C41" s="174">
        <v>0</v>
      </c>
      <c r="D41" s="30" t="str">
        <f t="shared" si="1"/>
        <v> </v>
      </c>
    </row>
    <row r="42" ht="18" customHeight="1" spans="1:4">
      <c r="A42" s="169" t="s">
        <v>919</v>
      </c>
      <c r="B42" s="170"/>
      <c r="C42" s="174">
        <v>0</v>
      </c>
      <c r="D42" s="30" t="str">
        <f t="shared" si="1"/>
        <v> </v>
      </c>
    </row>
    <row r="43" s="159" customFormat="1" ht="18" customHeight="1" spans="1:4">
      <c r="A43" s="166" t="s">
        <v>884</v>
      </c>
      <c r="B43" s="167">
        <f>SUM(B44:B46)</f>
        <v>0</v>
      </c>
      <c r="C43" s="173">
        <v>0</v>
      </c>
      <c r="D43" s="36" t="str">
        <f t="shared" si="1"/>
        <v> </v>
      </c>
    </row>
    <row r="44" ht="18" customHeight="1" spans="1:4">
      <c r="A44" s="169" t="s">
        <v>920</v>
      </c>
      <c r="B44" s="170"/>
      <c r="C44" s="173">
        <v>0</v>
      </c>
      <c r="D44" s="30" t="str">
        <f t="shared" si="1"/>
        <v> </v>
      </c>
    </row>
    <row r="45" ht="18" customHeight="1" spans="1:4">
      <c r="A45" s="169" t="s">
        <v>921</v>
      </c>
      <c r="B45" s="170"/>
      <c r="C45" s="174">
        <v>0</v>
      </c>
      <c r="D45" s="30" t="str">
        <f t="shared" si="1"/>
        <v> </v>
      </c>
    </row>
    <row r="46" ht="18" customHeight="1" spans="1:4">
      <c r="A46" s="169" t="s">
        <v>922</v>
      </c>
      <c r="B46" s="170"/>
      <c r="C46" s="171">
        <v>0</v>
      </c>
      <c r="D46" s="30" t="str">
        <f t="shared" si="1"/>
        <v> </v>
      </c>
    </row>
    <row r="47" s="159" customFormat="1" ht="18" customHeight="1" spans="1:4">
      <c r="A47" s="166" t="s">
        <v>885</v>
      </c>
      <c r="B47" s="167">
        <f>SUM(B48:B51)</f>
        <v>0</v>
      </c>
      <c r="C47" s="173">
        <v>0</v>
      </c>
      <c r="D47" s="30" t="str">
        <f t="shared" si="1"/>
        <v> </v>
      </c>
    </row>
    <row r="48" ht="18" customHeight="1" spans="1:4">
      <c r="A48" s="169" t="s">
        <v>923</v>
      </c>
      <c r="B48" s="170">
        <v>0</v>
      </c>
      <c r="C48" s="171">
        <v>0</v>
      </c>
      <c r="D48" s="30" t="str">
        <f t="shared" si="1"/>
        <v> </v>
      </c>
    </row>
    <row r="49" ht="18" customHeight="1" spans="1:4">
      <c r="A49" s="169" t="s">
        <v>924</v>
      </c>
      <c r="B49" s="170">
        <v>0</v>
      </c>
      <c r="C49" s="174">
        <v>0</v>
      </c>
      <c r="D49" s="30" t="str">
        <f t="shared" si="1"/>
        <v> </v>
      </c>
    </row>
    <row r="50" ht="18" customHeight="1" spans="1:4">
      <c r="A50" s="169" t="s">
        <v>925</v>
      </c>
      <c r="B50" s="170">
        <v>0</v>
      </c>
      <c r="C50" s="168">
        <v>0</v>
      </c>
      <c r="D50" s="30" t="str">
        <f t="shared" si="1"/>
        <v> </v>
      </c>
    </row>
    <row r="51" ht="18" customHeight="1" spans="1:4">
      <c r="A51" s="169" t="s">
        <v>926</v>
      </c>
      <c r="B51" s="170">
        <v>0</v>
      </c>
      <c r="C51" s="171">
        <v>0</v>
      </c>
      <c r="D51" s="30" t="str">
        <f t="shared" si="1"/>
        <v> </v>
      </c>
    </row>
    <row r="52" s="159" customFormat="1" ht="18" customHeight="1" spans="1:4">
      <c r="A52" s="166" t="s">
        <v>886</v>
      </c>
      <c r="B52" s="167">
        <f>SUM(B53:B57)</f>
        <v>11869</v>
      </c>
      <c r="C52" s="173">
        <v>10649</v>
      </c>
      <c r="D52" s="36">
        <f t="shared" si="1"/>
        <v>111.5</v>
      </c>
    </row>
    <row r="53" ht="18" customHeight="1" spans="1:4">
      <c r="A53" s="169" t="s">
        <v>927</v>
      </c>
      <c r="B53" s="170">
        <v>963</v>
      </c>
      <c r="C53" s="174">
        <v>287</v>
      </c>
      <c r="D53" s="30">
        <f t="shared" si="1"/>
        <v>335.5</v>
      </c>
    </row>
    <row r="54" ht="18" customHeight="1" spans="1:4">
      <c r="A54" s="169" t="s">
        <v>928</v>
      </c>
      <c r="B54" s="170">
        <v>160</v>
      </c>
      <c r="C54" s="174">
        <v>0</v>
      </c>
      <c r="D54" s="30" t="str">
        <f t="shared" si="1"/>
        <v> </v>
      </c>
    </row>
    <row r="55" ht="18" customHeight="1" spans="1:4">
      <c r="A55" s="169" t="s">
        <v>929</v>
      </c>
      <c r="B55" s="170"/>
      <c r="C55" s="174">
        <v>0</v>
      </c>
      <c r="D55" s="30" t="str">
        <f t="shared" si="1"/>
        <v> </v>
      </c>
    </row>
    <row r="56" ht="18" customHeight="1" spans="1:4">
      <c r="A56" s="169" t="s">
        <v>930</v>
      </c>
      <c r="B56" s="170">
        <v>10439</v>
      </c>
      <c r="C56" s="174">
        <v>9087</v>
      </c>
      <c r="D56" s="30">
        <f t="shared" si="1"/>
        <v>114.9</v>
      </c>
    </row>
    <row r="57" ht="18" customHeight="1" spans="1:4">
      <c r="A57" s="169" t="s">
        <v>931</v>
      </c>
      <c r="B57" s="170">
        <v>307</v>
      </c>
      <c r="C57" s="174">
        <v>1275</v>
      </c>
      <c r="D57" s="30">
        <f t="shared" si="1"/>
        <v>24.1</v>
      </c>
    </row>
    <row r="58" s="159" customFormat="1" ht="18" customHeight="1" spans="1:4">
      <c r="A58" s="166" t="s">
        <v>887</v>
      </c>
      <c r="B58" s="167">
        <f>SUM(B59:B61)</f>
        <v>0</v>
      </c>
      <c r="C58" s="171">
        <v>0</v>
      </c>
      <c r="D58" s="30" t="str">
        <f t="shared" si="1"/>
        <v> </v>
      </c>
    </row>
    <row r="59" ht="18" customHeight="1" spans="1:4">
      <c r="A59" s="169" t="s">
        <v>932</v>
      </c>
      <c r="B59" s="170"/>
      <c r="C59" s="168">
        <v>0</v>
      </c>
      <c r="D59" s="30" t="str">
        <f t="shared" si="1"/>
        <v> </v>
      </c>
    </row>
    <row r="60" ht="18" customHeight="1" spans="1:4">
      <c r="A60" s="169" t="s">
        <v>933</v>
      </c>
      <c r="B60" s="170"/>
      <c r="C60" s="171">
        <v>0</v>
      </c>
      <c r="D60" s="30" t="str">
        <f t="shared" si="1"/>
        <v> </v>
      </c>
    </row>
    <row r="61" ht="18" customHeight="1" spans="1:4">
      <c r="A61" s="169" t="s">
        <v>934</v>
      </c>
      <c r="B61" s="170"/>
      <c r="C61" s="171">
        <v>0</v>
      </c>
      <c r="D61" s="30" t="str">
        <f t="shared" si="1"/>
        <v> </v>
      </c>
    </row>
    <row r="62" s="159" customFormat="1" ht="18" customHeight="1" spans="1:4">
      <c r="A62" s="166" t="s">
        <v>888</v>
      </c>
      <c r="B62" s="167">
        <f>SUM(B63:B66)</f>
        <v>7303</v>
      </c>
      <c r="C62" s="171">
        <v>8251</v>
      </c>
      <c r="D62" s="30">
        <f t="shared" si="1"/>
        <v>88.5</v>
      </c>
    </row>
    <row r="63" ht="18" customHeight="1" spans="1:4">
      <c r="A63" s="169" t="s">
        <v>935</v>
      </c>
      <c r="B63" s="170">
        <v>7284</v>
      </c>
      <c r="C63" s="171">
        <v>8216</v>
      </c>
      <c r="D63" s="30">
        <f t="shared" si="1"/>
        <v>88.7</v>
      </c>
    </row>
    <row r="64" ht="18" customHeight="1" spans="1:4">
      <c r="A64" s="169" t="s">
        <v>936</v>
      </c>
      <c r="B64" s="170"/>
      <c r="C64" s="168">
        <v>0</v>
      </c>
      <c r="D64" s="30" t="str">
        <f t="shared" si="1"/>
        <v> </v>
      </c>
    </row>
    <row r="65" ht="18" customHeight="1" spans="1:4">
      <c r="A65" s="169" t="s">
        <v>937</v>
      </c>
      <c r="B65" s="170">
        <v>19</v>
      </c>
      <c r="C65" s="171">
        <v>35</v>
      </c>
      <c r="D65" s="30">
        <f t="shared" si="1"/>
        <v>54.3</v>
      </c>
    </row>
    <row r="66" ht="18" customHeight="1" spans="1:4">
      <c r="A66" s="169" t="s">
        <v>938</v>
      </c>
      <c r="B66" s="170"/>
      <c r="C66" s="171">
        <v>0</v>
      </c>
      <c r="D66" s="30" t="str">
        <f t="shared" si="1"/>
        <v> </v>
      </c>
    </row>
    <row r="67" s="159" customFormat="1" ht="18" customHeight="1" spans="1:4">
      <c r="A67" s="166" t="s">
        <v>889</v>
      </c>
      <c r="B67" s="167">
        <f>SUM(B68:B69)</f>
        <v>0</v>
      </c>
      <c r="C67" s="168">
        <v>0</v>
      </c>
      <c r="D67" s="30" t="str">
        <f t="shared" si="1"/>
        <v> </v>
      </c>
    </row>
    <row r="68" ht="18" customHeight="1" spans="1:4">
      <c r="A68" s="169" t="s">
        <v>939</v>
      </c>
      <c r="B68" s="170"/>
      <c r="C68" s="171">
        <v>0</v>
      </c>
      <c r="D68" s="30" t="str">
        <f t="shared" si="1"/>
        <v> </v>
      </c>
    </row>
    <row r="69" ht="18" customHeight="1" spans="1:4">
      <c r="A69" s="169" t="s">
        <v>940</v>
      </c>
      <c r="B69" s="170"/>
      <c r="C69" s="171">
        <v>0</v>
      </c>
      <c r="D69" s="30" t="str">
        <f t="shared" si="1"/>
        <v> </v>
      </c>
    </row>
    <row r="70" s="159" customFormat="1" ht="18" customHeight="1" spans="1:4">
      <c r="A70" s="166" t="s">
        <v>890</v>
      </c>
      <c r="B70" s="167">
        <f>SUM(B71:B76)</f>
        <v>0</v>
      </c>
      <c r="C70" s="171">
        <v>0</v>
      </c>
      <c r="D70" s="30" t="str">
        <f t="shared" ref="D70:D86" si="2">IF(C70&lt;&gt;0,ROUND(B70/C70*100,1)," ")</f>
        <v> </v>
      </c>
    </row>
    <row r="71" ht="18" customHeight="1" spans="1:4">
      <c r="A71" s="169" t="s">
        <v>941</v>
      </c>
      <c r="B71" s="170"/>
      <c r="C71" s="171">
        <v>0</v>
      </c>
      <c r="D71" s="30" t="str">
        <f t="shared" si="2"/>
        <v> </v>
      </c>
    </row>
    <row r="72" ht="18" customHeight="1" spans="1:4">
      <c r="A72" s="169" t="s">
        <v>942</v>
      </c>
      <c r="B72" s="170"/>
      <c r="C72" s="168">
        <v>0</v>
      </c>
      <c r="D72" s="30" t="str">
        <f t="shared" si="2"/>
        <v> </v>
      </c>
    </row>
    <row r="73" ht="18" customHeight="1" spans="1:4">
      <c r="A73" s="169" t="s">
        <v>943</v>
      </c>
      <c r="B73" s="170"/>
      <c r="C73" s="171">
        <v>0</v>
      </c>
      <c r="D73" s="30" t="str">
        <f t="shared" si="2"/>
        <v> </v>
      </c>
    </row>
    <row r="74" ht="18" customHeight="1" spans="1:4">
      <c r="A74" s="169" t="s">
        <v>944</v>
      </c>
      <c r="B74" s="170"/>
      <c r="C74" s="171">
        <v>0</v>
      </c>
      <c r="D74" s="30" t="str">
        <f t="shared" si="2"/>
        <v> </v>
      </c>
    </row>
    <row r="75" ht="18" customHeight="1" spans="1:4">
      <c r="A75" s="169" t="s">
        <v>945</v>
      </c>
      <c r="B75" s="170"/>
      <c r="C75" s="168">
        <v>0</v>
      </c>
      <c r="D75" s="30" t="str">
        <f t="shared" si="2"/>
        <v> </v>
      </c>
    </row>
    <row r="76" ht="18" customHeight="1" spans="1:4">
      <c r="A76" s="169" t="s">
        <v>946</v>
      </c>
      <c r="B76" s="170"/>
      <c r="C76" s="171">
        <v>0</v>
      </c>
      <c r="D76" s="30" t="str">
        <f t="shared" si="2"/>
        <v> </v>
      </c>
    </row>
    <row r="77" s="159" customFormat="1" ht="18" customHeight="1" spans="1:4">
      <c r="A77" s="166" t="s">
        <v>891</v>
      </c>
      <c r="B77" s="167">
        <f>SUM(B78:B79)</f>
        <v>0</v>
      </c>
      <c r="C77" s="171">
        <v>0</v>
      </c>
      <c r="D77" s="30" t="str">
        <f t="shared" si="2"/>
        <v> </v>
      </c>
    </row>
    <row r="78" ht="18" customHeight="1" spans="1:4">
      <c r="A78" s="169" t="s">
        <v>947</v>
      </c>
      <c r="B78" s="170"/>
      <c r="C78" s="171">
        <v>0</v>
      </c>
      <c r="D78" s="30" t="str">
        <f t="shared" si="2"/>
        <v> </v>
      </c>
    </row>
    <row r="79" ht="18" customHeight="1" spans="1:4">
      <c r="A79" s="169" t="s">
        <v>948</v>
      </c>
      <c r="B79" s="170"/>
      <c r="C79" s="171">
        <v>0</v>
      </c>
      <c r="D79" s="30" t="str">
        <f t="shared" si="2"/>
        <v> </v>
      </c>
    </row>
    <row r="80" s="159" customFormat="1" ht="18" customHeight="1" spans="1:4">
      <c r="A80" s="166" t="s">
        <v>892</v>
      </c>
      <c r="B80" s="167">
        <f>SUM(B81:B85)</f>
        <v>2340</v>
      </c>
      <c r="C80" s="173">
        <v>2307</v>
      </c>
      <c r="D80" s="36">
        <f t="shared" si="2"/>
        <v>101.4</v>
      </c>
    </row>
    <row r="81" ht="18" customHeight="1" spans="1:4">
      <c r="A81" s="169" t="s">
        <v>949</v>
      </c>
      <c r="B81" s="170"/>
      <c r="C81" s="171">
        <v>0</v>
      </c>
      <c r="D81" s="30" t="str">
        <f t="shared" si="2"/>
        <v> </v>
      </c>
    </row>
    <row r="82" ht="18" customHeight="1" spans="1:4">
      <c r="A82" s="169" t="s">
        <v>950</v>
      </c>
      <c r="B82" s="170">
        <v>2340</v>
      </c>
      <c r="C82" s="174">
        <v>2307</v>
      </c>
      <c r="D82" s="30">
        <f t="shared" si="2"/>
        <v>101.4</v>
      </c>
    </row>
    <row r="83" ht="18" customHeight="1" spans="1:4">
      <c r="A83" s="169" t="s">
        <v>951</v>
      </c>
      <c r="B83" s="170"/>
      <c r="C83" s="171">
        <v>0</v>
      </c>
      <c r="D83" s="30" t="str">
        <f t="shared" si="2"/>
        <v> </v>
      </c>
    </row>
    <row r="84" ht="18" customHeight="1" spans="1:4">
      <c r="A84" s="169" t="s">
        <v>952</v>
      </c>
      <c r="B84" s="170"/>
      <c r="C84" s="171">
        <v>0</v>
      </c>
      <c r="D84" s="30" t="str">
        <f t="shared" si="2"/>
        <v> </v>
      </c>
    </row>
    <row r="85" ht="18" customHeight="1" spans="1:4">
      <c r="A85" s="169" t="s">
        <v>953</v>
      </c>
      <c r="B85" s="170"/>
      <c r="C85" s="171">
        <v>0</v>
      </c>
      <c r="D85" s="30" t="str">
        <f t="shared" si="2"/>
        <v> </v>
      </c>
    </row>
    <row r="86" ht="18" customHeight="1" spans="1:4">
      <c r="A86" s="175" t="s">
        <v>876</v>
      </c>
      <c r="B86" s="176">
        <f>SUM(B5,B10,B21,B29,B36,B40,B43,B47,B52,B58,B62,B67,B70,B77,B80)</f>
        <v>148127</v>
      </c>
      <c r="C86" s="173">
        <v>144580</v>
      </c>
      <c r="D86" s="30">
        <f t="shared" si="2"/>
        <v>102.5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92D050"/>
    <pageSetUpPr fitToPage="1"/>
  </sheetPr>
  <dimension ref="A1:B85"/>
  <sheetViews>
    <sheetView workbookViewId="0">
      <selection activeCell="E27" sqref="E27"/>
    </sheetView>
  </sheetViews>
  <sheetFormatPr defaultColWidth="9" defaultRowHeight="14.25" outlineLevelCol="1"/>
  <cols>
    <col min="1" max="1" width="62.75" customWidth="1"/>
    <col min="2" max="2" width="22.875" customWidth="1"/>
  </cols>
  <sheetData>
    <row r="1" ht="16.5" customHeight="1" spans="1:1">
      <c r="A1" s="65" t="s">
        <v>954</v>
      </c>
    </row>
    <row r="2" ht="29.1" customHeight="1" spans="1:2">
      <c r="A2" s="142" t="s">
        <v>17</v>
      </c>
      <c r="B2" s="142"/>
    </row>
    <row r="3" ht="19.5" customHeight="1" spans="1:2">
      <c r="A3" s="152"/>
      <c r="B3" s="70" t="s">
        <v>955</v>
      </c>
    </row>
    <row r="4" ht="18" customHeight="1" spans="1:2">
      <c r="A4" s="153" t="s">
        <v>60</v>
      </c>
      <c r="B4" s="72" t="s">
        <v>956</v>
      </c>
    </row>
    <row r="5" ht="18" customHeight="1" spans="1:2">
      <c r="A5" s="154" t="s">
        <v>957</v>
      </c>
      <c r="B5" s="155"/>
    </row>
    <row r="6" ht="18" customHeight="1" spans="1:2">
      <c r="A6" s="156" t="s">
        <v>958</v>
      </c>
      <c r="B6" s="155"/>
    </row>
    <row r="7" ht="18" customHeight="1" spans="1:2">
      <c r="A7" s="156" t="s">
        <v>959</v>
      </c>
      <c r="B7" s="155"/>
    </row>
    <row r="8" ht="18" customHeight="1" spans="1:2">
      <c r="A8" s="156" t="s">
        <v>960</v>
      </c>
      <c r="B8" s="155"/>
    </row>
    <row r="9" ht="18" customHeight="1" spans="1:2">
      <c r="A9" s="156" t="s">
        <v>961</v>
      </c>
      <c r="B9" s="155"/>
    </row>
    <row r="10" ht="18" customHeight="1" spans="1:2">
      <c r="A10" s="156" t="s">
        <v>962</v>
      </c>
      <c r="B10" s="155"/>
    </row>
    <row r="11" ht="18" customHeight="1" spans="1:2">
      <c r="A11" s="154" t="s">
        <v>963</v>
      </c>
      <c r="B11" s="155"/>
    </row>
    <row r="12" ht="18" customHeight="1" spans="1:2">
      <c r="A12" s="156" t="s">
        <v>964</v>
      </c>
      <c r="B12" s="155"/>
    </row>
    <row r="13" ht="18" customHeight="1" spans="1:2">
      <c r="A13" s="156" t="s">
        <v>965</v>
      </c>
      <c r="B13" s="155"/>
    </row>
    <row r="14" ht="18" customHeight="1" spans="1:2">
      <c r="A14" s="156" t="s">
        <v>966</v>
      </c>
      <c r="B14" s="155"/>
    </row>
    <row r="15" ht="18" customHeight="1" spans="1:2">
      <c r="A15" s="156" t="s">
        <v>967</v>
      </c>
      <c r="B15" s="155"/>
    </row>
    <row r="16" ht="18" customHeight="1" spans="1:2">
      <c r="A16" s="156" t="s">
        <v>968</v>
      </c>
      <c r="B16" s="155"/>
    </row>
    <row r="17" ht="18" customHeight="1" spans="1:2">
      <c r="A17" s="156" t="s">
        <v>969</v>
      </c>
      <c r="B17" s="155"/>
    </row>
    <row r="18" ht="18" customHeight="1" spans="1:2">
      <c r="A18" s="156" t="s">
        <v>970</v>
      </c>
      <c r="B18" s="155"/>
    </row>
    <row r="19" ht="18" customHeight="1" spans="1:2">
      <c r="A19" s="156" t="s">
        <v>971</v>
      </c>
      <c r="B19" s="155"/>
    </row>
    <row r="20" ht="18" customHeight="1" spans="1:2">
      <c r="A20" s="156" t="s">
        <v>972</v>
      </c>
      <c r="B20" s="155"/>
    </row>
    <row r="21" ht="18" customHeight="1" spans="1:2">
      <c r="A21" s="156" t="s">
        <v>973</v>
      </c>
      <c r="B21" s="155"/>
    </row>
    <row r="22" ht="18" customHeight="1" spans="1:2">
      <c r="A22" s="156" t="s">
        <v>974</v>
      </c>
      <c r="B22" s="155"/>
    </row>
    <row r="23" ht="18" customHeight="1" spans="1:2">
      <c r="A23" s="156" t="s">
        <v>975</v>
      </c>
      <c r="B23" s="155"/>
    </row>
    <row r="24" ht="18" customHeight="1" spans="1:2">
      <c r="A24" s="156" t="s">
        <v>976</v>
      </c>
      <c r="B24" s="155"/>
    </row>
    <row r="25" ht="18" customHeight="1" spans="1:2">
      <c r="A25" s="156" t="s">
        <v>977</v>
      </c>
      <c r="B25" s="155"/>
    </row>
    <row r="26" ht="18" customHeight="1" spans="1:2">
      <c r="A26" s="156" t="s">
        <v>978</v>
      </c>
      <c r="B26" s="155"/>
    </row>
    <row r="27" ht="18" customHeight="1" spans="1:2">
      <c r="A27" s="157" t="s">
        <v>979</v>
      </c>
      <c r="B27" s="155"/>
    </row>
    <row r="28" ht="18" customHeight="1" spans="1:2">
      <c r="A28" s="156" t="s">
        <v>980</v>
      </c>
      <c r="B28" s="155"/>
    </row>
    <row r="29" ht="18" customHeight="1" spans="1:2">
      <c r="A29" s="156" t="s">
        <v>981</v>
      </c>
      <c r="B29" s="155"/>
    </row>
    <row r="30" ht="18" customHeight="1" spans="1:2">
      <c r="A30" s="156" t="s">
        <v>982</v>
      </c>
      <c r="B30" s="155"/>
    </row>
    <row r="31" ht="18" customHeight="1" spans="1:2">
      <c r="A31" s="156" t="s">
        <v>983</v>
      </c>
      <c r="B31" s="155"/>
    </row>
    <row r="32" ht="18" customHeight="1" spans="1:2">
      <c r="A32" s="156" t="s">
        <v>984</v>
      </c>
      <c r="B32" s="155"/>
    </row>
    <row r="33" ht="18" customHeight="1" spans="1:2">
      <c r="A33" s="156" t="s">
        <v>985</v>
      </c>
      <c r="B33" s="155"/>
    </row>
    <row r="34" ht="18" customHeight="1" spans="1:2">
      <c r="A34" s="156" t="s">
        <v>986</v>
      </c>
      <c r="B34" s="155"/>
    </row>
    <row r="35" ht="18" customHeight="1" spans="1:2">
      <c r="A35" s="156" t="s">
        <v>987</v>
      </c>
      <c r="B35" s="155"/>
    </row>
    <row r="36" ht="18" customHeight="1" spans="1:2">
      <c r="A36" s="156" t="s">
        <v>988</v>
      </c>
      <c r="B36" s="155"/>
    </row>
    <row r="37" ht="18" customHeight="1" spans="1:2">
      <c r="A37" s="156" t="s">
        <v>989</v>
      </c>
      <c r="B37" s="155"/>
    </row>
    <row r="38" ht="18" customHeight="1" spans="1:2">
      <c r="A38" s="156" t="s">
        <v>990</v>
      </c>
      <c r="B38" s="155"/>
    </row>
    <row r="39" ht="18" customHeight="1" spans="1:2">
      <c r="A39" s="156" t="s">
        <v>991</v>
      </c>
      <c r="B39" s="155"/>
    </row>
    <row r="40" ht="18" customHeight="1" spans="1:2">
      <c r="A40" s="156" t="s">
        <v>992</v>
      </c>
      <c r="B40" s="155"/>
    </row>
    <row r="41" ht="18" customHeight="1" spans="1:2">
      <c r="A41" s="156" t="s">
        <v>993</v>
      </c>
      <c r="B41" s="155"/>
    </row>
    <row r="42" ht="18" customHeight="1" spans="1:2">
      <c r="A42" s="157" t="s">
        <v>994</v>
      </c>
      <c r="B42" s="155"/>
    </row>
    <row r="43" ht="18" customHeight="1" spans="1:2">
      <c r="A43" s="156" t="s">
        <v>995</v>
      </c>
      <c r="B43" s="155"/>
    </row>
    <row r="44" ht="18" customHeight="1" spans="1:2">
      <c r="A44" s="156" t="s">
        <v>996</v>
      </c>
      <c r="B44" s="155"/>
    </row>
    <row r="45" ht="18" customHeight="1" spans="1:2">
      <c r="A45" s="154" t="s">
        <v>997</v>
      </c>
      <c r="B45" s="155"/>
    </row>
    <row r="46" ht="18" customHeight="1" spans="1:2">
      <c r="A46" s="156" t="s">
        <v>998</v>
      </c>
      <c r="B46" s="155"/>
    </row>
    <row r="47" ht="18" customHeight="1" spans="1:2">
      <c r="A47" s="156" t="s">
        <v>999</v>
      </c>
      <c r="B47" s="155"/>
    </row>
    <row r="48" ht="18" customHeight="1" spans="1:2">
      <c r="A48" s="156" t="s">
        <v>1000</v>
      </c>
      <c r="B48" s="155"/>
    </row>
    <row r="49" ht="18" customHeight="1" spans="1:2">
      <c r="A49" s="156" t="s">
        <v>999</v>
      </c>
      <c r="B49" s="155"/>
    </row>
    <row r="50" ht="18" customHeight="1" spans="1:2">
      <c r="A50" s="156" t="s">
        <v>1001</v>
      </c>
      <c r="B50" s="155"/>
    </row>
    <row r="51" ht="18" customHeight="1" spans="1:2">
      <c r="A51" s="156" t="s">
        <v>999</v>
      </c>
      <c r="B51" s="155"/>
    </row>
    <row r="52" ht="18" customHeight="1" spans="1:2">
      <c r="A52" s="156" t="s">
        <v>1002</v>
      </c>
      <c r="B52" s="155"/>
    </row>
    <row r="53" ht="18" customHeight="1" spans="1:2">
      <c r="A53" s="156" t="s">
        <v>999</v>
      </c>
      <c r="B53" s="155"/>
    </row>
    <row r="54" ht="18" customHeight="1" spans="1:2">
      <c r="A54" s="156" t="s">
        <v>1003</v>
      </c>
      <c r="B54" s="155"/>
    </row>
    <row r="55" ht="18" customHeight="1" spans="1:2">
      <c r="A55" s="156" t="s">
        <v>999</v>
      </c>
      <c r="B55" s="155"/>
    </row>
    <row r="56" ht="18" customHeight="1" spans="1:2">
      <c r="A56" s="156" t="s">
        <v>1004</v>
      </c>
      <c r="B56" s="155"/>
    </row>
    <row r="57" ht="18" customHeight="1" spans="1:2">
      <c r="A57" s="156" t="s">
        <v>999</v>
      </c>
      <c r="B57" s="155"/>
    </row>
    <row r="58" ht="18" customHeight="1" spans="1:2">
      <c r="A58" s="156" t="s">
        <v>1005</v>
      </c>
      <c r="B58" s="155"/>
    </row>
    <row r="59" ht="18" customHeight="1" spans="1:2">
      <c r="A59" s="156" t="s">
        <v>999</v>
      </c>
      <c r="B59" s="155"/>
    </row>
    <row r="60" ht="18" customHeight="1" spans="1:2">
      <c r="A60" s="156" t="s">
        <v>1006</v>
      </c>
      <c r="B60" s="155"/>
    </row>
    <row r="61" ht="18" customHeight="1" spans="1:2">
      <c r="A61" s="156" t="s">
        <v>999</v>
      </c>
      <c r="B61" s="155"/>
    </row>
    <row r="62" ht="18" customHeight="1" spans="1:2">
      <c r="A62" s="156" t="s">
        <v>1007</v>
      </c>
      <c r="B62" s="155"/>
    </row>
    <row r="63" ht="18" customHeight="1" spans="1:2">
      <c r="A63" s="156" t="s">
        <v>999</v>
      </c>
      <c r="B63" s="155"/>
    </row>
    <row r="64" ht="18" customHeight="1" spans="1:2">
      <c r="A64" s="156" t="s">
        <v>1008</v>
      </c>
      <c r="B64" s="155"/>
    </row>
    <row r="65" ht="18" customHeight="1" spans="1:2">
      <c r="A65" s="156" t="s">
        <v>999</v>
      </c>
      <c r="B65" s="155"/>
    </row>
    <row r="66" ht="18" customHeight="1" spans="1:2">
      <c r="A66" s="156" t="s">
        <v>1009</v>
      </c>
      <c r="B66" s="155"/>
    </row>
    <row r="67" ht="18" customHeight="1" spans="1:2">
      <c r="A67" s="156" t="s">
        <v>999</v>
      </c>
      <c r="B67" s="155"/>
    </row>
    <row r="68" ht="18" customHeight="1" spans="1:2">
      <c r="A68" s="156" t="s">
        <v>1010</v>
      </c>
      <c r="B68" s="155"/>
    </row>
    <row r="69" ht="18" customHeight="1" spans="1:2">
      <c r="A69" s="156" t="s">
        <v>999</v>
      </c>
      <c r="B69" s="155"/>
    </row>
    <row r="70" ht="18" customHeight="1" spans="1:2">
      <c r="A70" s="156" t="s">
        <v>1011</v>
      </c>
      <c r="B70" s="155"/>
    </row>
    <row r="71" ht="18" customHeight="1" spans="1:2">
      <c r="A71" s="156" t="s">
        <v>999</v>
      </c>
      <c r="B71" s="155"/>
    </row>
    <row r="72" ht="18" customHeight="1" spans="1:2">
      <c r="A72" s="156" t="s">
        <v>1012</v>
      </c>
      <c r="B72" s="155"/>
    </row>
    <row r="73" ht="18" customHeight="1" spans="1:2">
      <c r="A73" s="156" t="s">
        <v>999</v>
      </c>
      <c r="B73" s="155"/>
    </row>
    <row r="74" ht="18" customHeight="1" spans="1:2">
      <c r="A74" s="156" t="s">
        <v>1013</v>
      </c>
      <c r="B74" s="155"/>
    </row>
    <row r="75" ht="18" customHeight="1" spans="1:2">
      <c r="A75" s="156" t="s">
        <v>999</v>
      </c>
      <c r="B75" s="155"/>
    </row>
    <row r="76" ht="18" customHeight="1" spans="1:2">
      <c r="A76" s="156" t="s">
        <v>1014</v>
      </c>
      <c r="B76" s="155"/>
    </row>
    <row r="77" ht="18" customHeight="1" spans="1:2">
      <c r="A77" s="156" t="s">
        <v>999</v>
      </c>
      <c r="B77" s="155"/>
    </row>
    <row r="78" ht="18" customHeight="1" spans="1:2">
      <c r="A78" s="156" t="s">
        <v>1015</v>
      </c>
      <c r="B78" s="155"/>
    </row>
    <row r="79" ht="18" customHeight="1" spans="1:2">
      <c r="A79" s="156" t="s">
        <v>999</v>
      </c>
      <c r="B79" s="155"/>
    </row>
    <row r="80" ht="18" customHeight="1" spans="1:2">
      <c r="A80" s="156" t="s">
        <v>1016</v>
      </c>
      <c r="B80" s="155"/>
    </row>
    <row r="81" ht="18" customHeight="1" spans="1:2">
      <c r="A81" s="156" t="s">
        <v>999</v>
      </c>
      <c r="B81" s="155"/>
    </row>
    <row r="82" ht="18" customHeight="1" spans="1:2">
      <c r="A82" s="156" t="s">
        <v>1017</v>
      </c>
      <c r="B82" s="155"/>
    </row>
    <row r="83" ht="18" customHeight="1" spans="1:2">
      <c r="A83" s="88" t="s">
        <v>1018</v>
      </c>
      <c r="B83" s="88"/>
    </row>
    <row r="84" ht="18" customHeight="1" spans="1:2">
      <c r="A84" s="76" t="s">
        <v>876</v>
      </c>
      <c r="B84" s="88"/>
    </row>
    <row r="85" ht="43.5" customHeight="1" spans="1:2">
      <c r="A85" s="158" t="s">
        <v>1019</v>
      </c>
      <c r="B85" s="158"/>
    </row>
  </sheetData>
  <mergeCells count="2">
    <mergeCell ref="A2:B2"/>
    <mergeCell ref="A85:B85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潘蕾</cp:lastModifiedBy>
  <dcterms:created xsi:type="dcterms:W3CDTF">2008-01-10T09:59:00Z</dcterms:created>
  <cp:lastPrinted>2024-04-02T01:29:00Z</cp:lastPrinted>
  <dcterms:modified xsi:type="dcterms:W3CDTF">2025-05-23T09:41:44Z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BB1D34DBE2DC4E93AE0FE2ED62E1C272_13</vt:lpwstr>
  </property>
  <property fmtid="{D5CDD505-2E9C-101B-9397-08002B2CF9AE}" pid="4" name="KSOReadingLayout">
    <vt:bool>true</vt:bool>
  </property>
</Properties>
</file>