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3"/>
  </bookViews>
  <sheets>
    <sheet name="表面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</sheets>
  <definedNames>
    <definedName name="___ADD1">#REF!</definedName>
    <definedName name="__ADD1">#REF!</definedName>
    <definedName name="_ADD1" localSheetId="4">#REF!</definedName>
    <definedName name="_ADD1" localSheetId="1">#REF!</definedName>
    <definedName name="_ADD1">#REF!</definedName>
    <definedName name="_xlnm._FilterDatabase" localSheetId="3" hidden="1">'附表三'!$A$5:$GD$5</definedName>
    <definedName name="_xlnm.Print_Area" localSheetId="2">'附表二'!$A$1:$G$46</definedName>
    <definedName name="_xlnm.Print_Area" localSheetId="6">'附表六'!$A$1:$H$139</definedName>
    <definedName name="_xlnm.Print_Area" localSheetId="3">'附表三'!$A$1:$O$328</definedName>
    <definedName name="_xlnm.Print_Area" hidden="1">#N/A</definedName>
    <definedName name="_xlnm.Print_Titles" localSheetId="2">'附表二'!$4:$5</definedName>
    <definedName name="_xlnm.Print_Titles" localSheetId="6">'附表六'!$4:$5</definedName>
    <definedName name="_xlnm.Print_Titles" localSheetId="3">'附表三'!$4:$5</definedName>
    <definedName name="_xlnm.Print_Titles" localSheetId="5">'附表五'!$4:$4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<sst xmlns="http://schemas.openxmlformats.org/spreadsheetml/2006/main" count="1139" uniqueCount="592">
  <si>
    <t>鲤城区2020年财政收支调整预算表</t>
  </si>
  <si>
    <t xml:space="preserve">                         附表一：2020年一般公共预算收支调整预算平衡表</t>
  </si>
  <si>
    <t>2020年一般公共预算收支调整预算平衡表</t>
  </si>
  <si>
    <r>
      <rPr>
        <sz val="12"/>
        <rFont val="仿宋_GB2312"/>
        <family val="3"/>
      </rPr>
      <t>单位：万元</t>
    </r>
  </si>
  <si>
    <r>
      <rPr>
        <sz val="12"/>
        <rFont val="仿宋_GB2312"/>
        <family val="3"/>
      </rPr>
      <t>收入项目</t>
    </r>
  </si>
  <si>
    <r>
      <rPr>
        <sz val="12"/>
        <rFont val="宋体"/>
        <family val="0"/>
      </rPr>
      <t>调整
预算</t>
    </r>
  </si>
  <si>
    <r>
      <rPr>
        <sz val="12"/>
        <rFont val="宋体"/>
        <family val="0"/>
      </rPr>
      <t>增减</t>
    </r>
  </si>
  <si>
    <r>
      <rPr>
        <sz val="12"/>
        <rFont val="仿宋_GB2312"/>
        <family val="3"/>
      </rPr>
      <t>备注</t>
    </r>
  </si>
  <si>
    <r>
      <rPr>
        <sz val="12"/>
        <rFont val="仿宋_GB2312"/>
        <family val="3"/>
      </rPr>
      <t>支出项目</t>
    </r>
  </si>
  <si>
    <t xml:space="preserve">    1、原体制上解基数</t>
  </si>
  <si>
    <t xml:space="preserve">    2、增值税“五五分享”税收返还</t>
  </si>
  <si>
    <r>
      <t xml:space="preserve">    1</t>
    </r>
    <r>
      <rPr>
        <sz val="12"/>
        <rFont val="仿宋"/>
        <family val="3"/>
      </rPr>
      <t>、区外企业税收</t>
    </r>
  </si>
  <si>
    <t xml:space="preserve">    3、省级固定分成收入上解</t>
  </si>
  <si>
    <r>
      <t xml:space="preserve">    2</t>
    </r>
    <r>
      <rPr>
        <sz val="12"/>
        <rFont val="仿宋"/>
        <family val="3"/>
      </rPr>
      <t>、车船税</t>
    </r>
  </si>
  <si>
    <t xml:space="preserve">    4、市级增收分成上解</t>
  </si>
  <si>
    <r>
      <t xml:space="preserve">    3</t>
    </r>
    <r>
      <rPr>
        <sz val="12"/>
        <rFont val="仿宋"/>
        <family val="3"/>
      </rPr>
      <t>、二手房交易税收</t>
    </r>
  </si>
  <si>
    <t xml:space="preserve">    5、其他上解</t>
  </si>
  <si>
    <r>
      <t xml:space="preserve">    4</t>
    </r>
    <r>
      <rPr>
        <sz val="12"/>
        <rFont val="仿宋"/>
        <family val="3"/>
      </rPr>
      <t>、其他财力性补助</t>
    </r>
  </si>
  <si>
    <t>三、上缴地方政府一般债券还本</t>
  </si>
  <si>
    <r>
      <rPr>
        <b/>
        <sz val="12"/>
        <rFont val="仿宋_GB2312"/>
        <family val="3"/>
      </rPr>
      <t>收入合计</t>
    </r>
  </si>
  <si>
    <r>
      <rPr>
        <b/>
        <sz val="12"/>
        <rFont val="仿宋_GB2312"/>
        <family val="3"/>
      </rPr>
      <t>支出合计</t>
    </r>
  </si>
  <si>
    <r>
      <rPr>
        <sz val="12"/>
        <rFont val="仿宋"/>
        <family val="3"/>
      </rPr>
      <t>备注：</t>
    </r>
    <r>
      <rPr>
        <sz val="12"/>
        <rFont val="Times New Roman"/>
        <family val="1"/>
      </rPr>
      <t>1</t>
    </r>
    <r>
      <rPr>
        <sz val="12"/>
        <rFont val="仿宋"/>
        <family val="3"/>
      </rPr>
      <t>、区外税收定额财力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6420-228</t>
    </r>
    <r>
      <rPr>
        <sz val="12"/>
        <rFont val="仿宋"/>
        <family val="3"/>
      </rPr>
      <t>）</t>
    </r>
    <r>
      <rPr>
        <sz val="12"/>
        <rFont val="Times New Roman"/>
        <family val="1"/>
      </rPr>
      <t>×0.692+228=4513</t>
    </r>
    <r>
      <rPr>
        <sz val="12"/>
        <rFont val="仿宋"/>
        <family val="3"/>
      </rPr>
      <t xml:space="preserve">万元；
</t>
    </r>
    <r>
      <rPr>
        <sz val="12"/>
        <rFont val="Times New Roman"/>
        <family val="1"/>
      </rPr>
      <t xml:space="preserve">            2</t>
    </r>
    <r>
      <rPr>
        <sz val="12"/>
        <rFont val="仿宋"/>
        <family val="3"/>
      </rPr>
      <t>、上缴省财政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113520-28778-24125</t>
    </r>
    <r>
      <rPr>
        <sz val="12"/>
        <rFont val="仿宋"/>
        <family val="3"/>
      </rPr>
      <t>）</t>
    </r>
    <r>
      <rPr>
        <sz val="12"/>
        <rFont val="Times New Roman"/>
        <family val="1"/>
      </rPr>
      <t>×20%=12123</t>
    </r>
    <r>
      <rPr>
        <sz val="12"/>
        <rFont val="仿宋"/>
        <family val="3"/>
      </rPr>
      <t xml:space="preserve">万元；
</t>
    </r>
    <r>
      <rPr>
        <sz val="12"/>
        <rFont val="Times New Roman"/>
        <family val="1"/>
      </rPr>
      <t xml:space="preserve">            3</t>
    </r>
    <r>
      <rPr>
        <sz val="12"/>
        <rFont val="仿宋"/>
        <family val="3"/>
      </rPr>
      <t>、上缴市财政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（</t>
    </r>
    <r>
      <rPr>
        <sz val="12"/>
        <rFont val="Times New Roman"/>
        <family val="1"/>
      </rPr>
      <t>113520-28562-24125-12123</t>
    </r>
    <r>
      <rPr>
        <sz val="12"/>
        <rFont val="仿宋"/>
        <family val="3"/>
      </rPr>
      <t>）</t>
    </r>
    <r>
      <rPr>
        <sz val="12"/>
        <rFont val="Times New Roman"/>
        <family val="1"/>
      </rPr>
      <t>×13.5%=6576</t>
    </r>
    <r>
      <rPr>
        <sz val="12"/>
        <rFont val="仿宋"/>
        <family val="3"/>
      </rPr>
      <t xml:space="preserve">万元；
</t>
    </r>
    <r>
      <rPr>
        <sz val="12"/>
        <rFont val="Times New Roman"/>
        <family val="1"/>
      </rPr>
      <t xml:space="preserve">            4</t>
    </r>
    <r>
      <rPr>
        <sz val="12"/>
        <rFont val="仿宋"/>
        <family val="3"/>
      </rPr>
      <t>、其他上解</t>
    </r>
    <r>
      <rPr>
        <sz val="12"/>
        <rFont val="Times New Roman"/>
        <family val="1"/>
      </rPr>
      <t>=</t>
    </r>
    <r>
      <rPr>
        <sz val="12"/>
        <rFont val="仿宋"/>
        <family val="3"/>
      </rPr>
      <t>税务部门经费基数</t>
    </r>
    <r>
      <rPr>
        <sz val="12"/>
        <rFont val="Times New Roman"/>
        <family val="1"/>
      </rPr>
      <t>733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泉州市燃气有限公司地方级收入财力结算</t>
    </r>
    <r>
      <rPr>
        <sz val="12"/>
        <rFont val="Times New Roman"/>
        <family val="1"/>
      </rPr>
      <t>520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泉州市民兵训练基地建设经费</t>
    </r>
    <r>
      <rPr>
        <sz val="12"/>
        <rFont val="Times New Roman"/>
        <family val="1"/>
      </rPr>
      <t>400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泉州中心城区公共自行车建设运营等资金</t>
    </r>
    <r>
      <rPr>
        <sz val="12"/>
        <rFont val="Times New Roman"/>
        <family val="1"/>
      </rPr>
      <t>376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市地税直属分局、涉外分局代征代扣手续费</t>
    </r>
    <r>
      <rPr>
        <sz val="12"/>
        <rFont val="Times New Roman"/>
        <family val="1"/>
      </rPr>
      <t>356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上解精准扶贫资金有关事项</t>
    </r>
    <r>
      <rPr>
        <sz val="12"/>
        <rFont val="Times New Roman"/>
        <family val="1"/>
      </rPr>
      <t>225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江河下游地区对上游地区森林生态效益补偿额度</t>
    </r>
    <r>
      <rPr>
        <sz val="12"/>
        <rFont val="Times New Roman"/>
        <family val="1"/>
      </rPr>
      <t>211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检察院经费上解</t>
    </r>
    <r>
      <rPr>
        <sz val="12"/>
        <rFont val="Times New Roman"/>
        <family val="1"/>
      </rPr>
      <t>200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上解市级财政绿化养护费用</t>
    </r>
    <r>
      <rPr>
        <sz val="12"/>
        <rFont val="Times New Roman"/>
        <family val="1"/>
      </rPr>
      <t>138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残疾人就业保障金</t>
    </r>
    <r>
      <rPr>
        <sz val="12"/>
        <rFont val="Times New Roman"/>
        <family val="1"/>
      </rPr>
      <t>100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上缴就业调剂金</t>
    </r>
    <r>
      <rPr>
        <sz val="12"/>
        <rFont val="Times New Roman"/>
        <family val="1"/>
      </rPr>
      <t>26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上解精准扶贫医疗叠加保险资金</t>
    </r>
    <r>
      <rPr>
        <sz val="12"/>
        <rFont val="Times New Roman"/>
        <family val="1"/>
      </rPr>
      <t>20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政法经费保障体制改革</t>
    </r>
    <r>
      <rPr>
        <sz val="12"/>
        <rFont val="Times New Roman"/>
        <family val="1"/>
      </rPr>
      <t>20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农村信用社企业所得税省级分成部分上解</t>
    </r>
    <r>
      <rPr>
        <sz val="12"/>
        <rFont val="Times New Roman"/>
        <family val="1"/>
      </rPr>
      <t>11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其他上解</t>
    </r>
    <r>
      <rPr>
        <sz val="12"/>
        <rFont val="Times New Roman"/>
        <family val="1"/>
      </rPr>
      <t>3240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+</t>
    </r>
    <r>
      <rPr>
        <sz val="12"/>
        <rFont val="仿宋"/>
        <family val="3"/>
      </rPr>
      <t>援宁项目资金</t>
    </r>
    <r>
      <rPr>
        <sz val="12"/>
        <rFont val="Times New Roman"/>
        <family val="1"/>
      </rPr>
      <t>107</t>
    </r>
    <r>
      <rPr>
        <sz val="12"/>
        <rFont val="仿宋"/>
        <family val="3"/>
      </rPr>
      <t>万元</t>
    </r>
    <r>
      <rPr>
        <sz val="12"/>
        <rFont val="Times New Roman"/>
        <family val="1"/>
      </rPr>
      <t>=6683</t>
    </r>
    <r>
      <rPr>
        <sz val="12"/>
        <rFont val="仿宋"/>
        <family val="3"/>
      </rPr>
      <t>万元。</t>
    </r>
  </si>
  <si>
    <r>
      <t>2020</t>
    </r>
    <r>
      <rPr>
        <sz val="22"/>
        <rFont val="方正小标宋简体"/>
        <family val="4"/>
      </rPr>
      <t>年一般公共预算支出调整预算情况表</t>
    </r>
  </si>
  <si>
    <r>
      <rPr>
        <sz val="10"/>
        <rFont val="仿宋"/>
        <family val="3"/>
      </rPr>
      <t>单位：万元</t>
    </r>
  </si>
  <si>
    <r>
      <rPr>
        <sz val="10"/>
        <rFont val="仿宋"/>
        <family val="3"/>
      </rPr>
      <t>科目名称</t>
    </r>
  </si>
  <si>
    <r>
      <t>2020</t>
    </r>
    <r>
      <rPr>
        <sz val="10"/>
        <rFont val="宋体"/>
        <family val="0"/>
      </rPr>
      <t>年年初预算数</t>
    </r>
  </si>
  <si>
    <r>
      <t>2020</t>
    </r>
    <r>
      <rPr>
        <sz val="10"/>
        <rFont val="仿宋"/>
        <family val="3"/>
      </rPr>
      <t>年调整预算数</t>
    </r>
  </si>
  <si>
    <r>
      <rPr>
        <sz val="10"/>
        <rFont val="仿宋"/>
        <family val="3"/>
      </rPr>
      <t>调整预算数比上年预算数增减</t>
    </r>
  </si>
  <si>
    <r>
      <rPr>
        <sz val="10"/>
        <rFont val="仿宋"/>
        <family val="3"/>
      </rPr>
      <t>备注</t>
    </r>
  </si>
  <si>
    <r>
      <rPr>
        <sz val="10"/>
        <rFont val="仿宋"/>
        <family val="3"/>
      </rPr>
      <t>人员经费</t>
    </r>
  </si>
  <si>
    <r>
      <rPr>
        <sz val="10"/>
        <rFont val="仿宋"/>
        <family val="3"/>
      </rPr>
      <t>公用经费</t>
    </r>
  </si>
  <si>
    <r>
      <rPr>
        <sz val="10"/>
        <rFont val="仿宋"/>
        <family val="3"/>
      </rPr>
      <t>债务利息
及发行费</t>
    </r>
  </si>
  <si>
    <r>
      <rPr>
        <sz val="10"/>
        <rFont val="仿宋"/>
        <family val="3"/>
      </rPr>
      <t>专项经费</t>
    </r>
  </si>
  <si>
    <r>
      <rPr>
        <sz val="10"/>
        <rFont val="仿宋"/>
        <family val="3"/>
      </rPr>
      <t>合计</t>
    </r>
  </si>
  <si>
    <r>
      <rPr>
        <b/>
        <sz val="10"/>
        <rFont val="黑体"/>
        <family val="3"/>
      </rPr>
      <t>一、一般公共服务支出</t>
    </r>
  </si>
  <si>
    <r>
      <rPr>
        <b/>
        <sz val="10"/>
        <rFont val="黑体"/>
        <family val="3"/>
      </rPr>
      <t>类</t>
    </r>
  </si>
  <si>
    <r>
      <t xml:space="preserve">    1.</t>
    </r>
    <r>
      <rPr>
        <b/>
        <sz val="10"/>
        <rFont val="楷体"/>
        <family val="3"/>
      </rPr>
      <t>人大事务</t>
    </r>
  </si>
  <si>
    <r>
      <rPr>
        <b/>
        <sz val="10"/>
        <rFont val="楷体"/>
        <family val="3"/>
      </rPr>
      <t>款</t>
    </r>
  </si>
  <si>
    <r>
      <t xml:space="preserve">      </t>
    </r>
    <r>
      <rPr>
        <sz val="10"/>
        <rFont val="仿宋"/>
        <family val="3"/>
      </rPr>
      <t>①行政运行</t>
    </r>
  </si>
  <si>
    <r>
      <rPr>
        <sz val="10"/>
        <rFont val="仿宋"/>
        <family val="3"/>
      </rPr>
      <t>项</t>
    </r>
  </si>
  <si>
    <r>
      <t xml:space="preserve">      </t>
    </r>
    <r>
      <rPr>
        <sz val="10"/>
        <rFont val="仿宋"/>
        <family val="3"/>
      </rPr>
      <t>②一般行政管理事务</t>
    </r>
  </si>
  <si>
    <r>
      <t xml:space="preserve">      </t>
    </r>
    <r>
      <rPr>
        <sz val="10"/>
        <rFont val="仿宋"/>
        <family val="3"/>
      </rPr>
      <t>③人大会议</t>
    </r>
  </si>
  <si>
    <r>
      <t xml:space="preserve">      </t>
    </r>
    <r>
      <rPr>
        <sz val="10"/>
        <rFont val="仿宋"/>
        <family val="3"/>
      </rPr>
      <t>④代表工作</t>
    </r>
  </si>
  <si>
    <r>
      <t xml:space="preserve">    2.</t>
    </r>
    <r>
      <rPr>
        <b/>
        <sz val="10"/>
        <rFont val="楷体"/>
        <family val="3"/>
      </rPr>
      <t>政协事务</t>
    </r>
  </si>
  <si>
    <r>
      <t xml:space="preserve">      </t>
    </r>
    <r>
      <rPr>
        <sz val="10"/>
        <rFont val="仿宋"/>
        <family val="3"/>
      </rPr>
      <t>③政协会议</t>
    </r>
  </si>
  <si>
    <r>
      <t xml:space="preserve">    3.</t>
    </r>
    <r>
      <rPr>
        <b/>
        <sz val="10"/>
        <rFont val="楷体"/>
        <family val="3"/>
      </rPr>
      <t>政府办公厅（室）及相关机构事务</t>
    </r>
  </si>
  <si>
    <r>
      <t xml:space="preserve">      </t>
    </r>
    <r>
      <rPr>
        <sz val="10"/>
        <rFont val="仿宋"/>
        <family val="3"/>
      </rPr>
      <t>②机关服务</t>
    </r>
  </si>
  <si>
    <r>
      <t xml:space="preserve">      </t>
    </r>
    <r>
      <rPr>
        <sz val="10"/>
        <rFont val="仿宋"/>
        <family val="3"/>
      </rPr>
      <t>③政务公开审批</t>
    </r>
  </si>
  <si>
    <r>
      <t xml:space="preserve">      </t>
    </r>
    <r>
      <rPr>
        <sz val="10"/>
        <rFont val="仿宋"/>
        <family val="3"/>
      </rPr>
      <t>④信访事务</t>
    </r>
  </si>
  <si>
    <r>
      <t xml:space="preserve">      </t>
    </r>
    <r>
      <rPr>
        <sz val="10"/>
        <rFont val="仿宋"/>
        <family val="3"/>
      </rPr>
      <t>⑤事业运行</t>
    </r>
  </si>
  <si>
    <r>
      <t xml:space="preserve">    4.</t>
    </r>
    <r>
      <rPr>
        <b/>
        <sz val="10"/>
        <rFont val="楷体"/>
        <family val="3"/>
      </rPr>
      <t>发展与改革事务</t>
    </r>
  </si>
  <si>
    <r>
      <t xml:space="preserve">      </t>
    </r>
    <r>
      <rPr>
        <sz val="10"/>
        <rFont val="仿宋"/>
        <family val="3"/>
      </rPr>
      <t>③物价管理</t>
    </r>
  </si>
  <si>
    <r>
      <t xml:space="preserve">      </t>
    </r>
    <r>
      <rPr>
        <sz val="10"/>
        <rFont val="仿宋"/>
        <family val="3"/>
      </rPr>
      <t>④事业运行</t>
    </r>
  </si>
  <si>
    <r>
      <t xml:space="preserve">    5.</t>
    </r>
    <r>
      <rPr>
        <b/>
        <sz val="10"/>
        <rFont val="楷体"/>
        <family val="3"/>
      </rPr>
      <t>统计信息事务</t>
    </r>
  </si>
  <si>
    <r>
      <t xml:space="preserve">      </t>
    </r>
    <r>
      <rPr>
        <sz val="10"/>
        <rFont val="仿宋"/>
        <family val="3"/>
      </rPr>
      <t>②专项统计业务</t>
    </r>
  </si>
  <si>
    <r>
      <t xml:space="preserve">      </t>
    </r>
    <r>
      <rPr>
        <sz val="10"/>
        <rFont val="仿宋"/>
        <family val="3"/>
      </rPr>
      <t>③专项普查活动</t>
    </r>
  </si>
  <si>
    <r>
      <t xml:space="preserve">      </t>
    </r>
    <r>
      <rPr>
        <sz val="10"/>
        <rFont val="仿宋"/>
        <family val="3"/>
      </rPr>
      <t>④统计抽样调查</t>
    </r>
  </si>
  <si>
    <r>
      <t xml:space="preserve">    6.</t>
    </r>
    <r>
      <rPr>
        <b/>
        <sz val="10"/>
        <rFont val="楷体"/>
        <family val="3"/>
      </rPr>
      <t>财政事务</t>
    </r>
  </si>
  <si>
    <r>
      <t xml:space="preserve">      </t>
    </r>
    <r>
      <rPr>
        <sz val="10"/>
        <rFont val="仿宋"/>
        <family val="3"/>
      </rPr>
      <t>③事业运行</t>
    </r>
  </si>
  <si>
    <r>
      <t xml:space="preserve">    7.</t>
    </r>
    <r>
      <rPr>
        <b/>
        <sz val="10"/>
        <rFont val="楷体"/>
        <family val="3"/>
      </rPr>
      <t>审计事务</t>
    </r>
  </si>
  <si>
    <r>
      <t xml:space="preserve">      </t>
    </r>
    <r>
      <rPr>
        <sz val="10"/>
        <rFont val="仿宋"/>
        <family val="3"/>
      </rPr>
      <t>②审计业务</t>
    </r>
  </si>
  <si>
    <r>
      <t xml:space="preserve">      </t>
    </r>
    <r>
      <rPr>
        <sz val="10"/>
        <rFont val="仿宋"/>
        <family val="3"/>
      </rPr>
      <t>③信息化建设</t>
    </r>
  </si>
  <si>
    <r>
      <t xml:space="preserve">    8.</t>
    </r>
    <r>
      <rPr>
        <b/>
        <sz val="10"/>
        <rFont val="楷体"/>
        <family val="3"/>
      </rPr>
      <t>人力资源事务</t>
    </r>
  </si>
  <si>
    <r>
      <t xml:space="preserve">      </t>
    </r>
    <r>
      <rPr>
        <sz val="10"/>
        <rFont val="仿宋"/>
        <family val="3"/>
      </rPr>
      <t>①引进人才费用</t>
    </r>
  </si>
  <si>
    <r>
      <t xml:space="preserve">      </t>
    </r>
    <r>
      <rPr>
        <sz val="10"/>
        <rFont val="仿宋"/>
        <family val="3"/>
      </rPr>
      <t>②其他人力资源事务支出</t>
    </r>
  </si>
  <si>
    <r>
      <t xml:space="preserve">    9.</t>
    </r>
    <r>
      <rPr>
        <b/>
        <sz val="10"/>
        <rFont val="楷体"/>
        <family val="3"/>
      </rPr>
      <t>纪检监察事务</t>
    </r>
  </si>
  <si>
    <r>
      <t xml:space="preserve">      </t>
    </r>
    <r>
      <rPr>
        <sz val="10"/>
        <rFont val="仿宋"/>
        <family val="3"/>
      </rPr>
      <t>③派驻派出机构</t>
    </r>
  </si>
  <si>
    <r>
      <t xml:space="preserve">    10.</t>
    </r>
    <r>
      <rPr>
        <b/>
        <sz val="10"/>
        <rFont val="楷体"/>
        <family val="3"/>
      </rPr>
      <t>商贸事务</t>
    </r>
  </si>
  <si>
    <r>
      <t xml:space="preserve">    11.</t>
    </r>
    <r>
      <rPr>
        <b/>
        <sz val="10"/>
        <rFont val="楷体"/>
        <family val="3"/>
      </rPr>
      <t>民族事务</t>
    </r>
  </si>
  <si>
    <r>
      <t xml:space="preserve">      </t>
    </r>
    <r>
      <rPr>
        <sz val="10"/>
        <rFont val="仿宋"/>
        <family val="3"/>
      </rPr>
      <t>①一般行政管理事务</t>
    </r>
  </si>
  <si>
    <r>
      <t xml:space="preserve">    12.</t>
    </r>
    <r>
      <rPr>
        <b/>
        <sz val="10"/>
        <rFont val="楷体"/>
        <family val="3"/>
      </rPr>
      <t>港澳台事务</t>
    </r>
  </si>
  <si>
    <r>
      <t xml:space="preserve">    13.</t>
    </r>
    <r>
      <rPr>
        <b/>
        <sz val="10"/>
        <rFont val="楷体"/>
        <family val="3"/>
      </rPr>
      <t>档案事务</t>
    </r>
  </si>
  <si>
    <r>
      <t xml:space="preserve">    14.</t>
    </r>
    <r>
      <rPr>
        <b/>
        <sz val="10"/>
        <rFont val="楷体"/>
        <family val="3"/>
      </rPr>
      <t>民主党派及工商联事务</t>
    </r>
  </si>
  <si>
    <r>
      <t xml:space="preserve">    15.</t>
    </r>
    <r>
      <rPr>
        <b/>
        <sz val="10"/>
        <rFont val="楷体"/>
        <family val="3"/>
      </rPr>
      <t>群众团体事务</t>
    </r>
  </si>
  <si>
    <r>
      <t xml:space="preserve">    16.</t>
    </r>
    <r>
      <rPr>
        <b/>
        <sz val="10"/>
        <rFont val="楷体"/>
        <family val="3"/>
      </rPr>
      <t>党委办公厅（室）及相关机构事务</t>
    </r>
  </si>
  <si>
    <r>
      <t xml:space="preserve">    17.</t>
    </r>
    <r>
      <rPr>
        <b/>
        <sz val="10"/>
        <rFont val="楷体"/>
        <family val="3"/>
      </rPr>
      <t>组织事务</t>
    </r>
  </si>
  <si>
    <r>
      <t xml:space="preserve">    18.</t>
    </r>
    <r>
      <rPr>
        <b/>
        <sz val="10"/>
        <rFont val="楷体"/>
        <family val="3"/>
      </rPr>
      <t>宣传事务</t>
    </r>
  </si>
  <si>
    <r>
      <t xml:space="preserve">    19.</t>
    </r>
    <r>
      <rPr>
        <b/>
        <sz val="10"/>
        <rFont val="楷体"/>
        <family val="3"/>
      </rPr>
      <t>统战事务</t>
    </r>
  </si>
  <si>
    <r>
      <t xml:space="preserve">      </t>
    </r>
    <r>
      <rPr>
        <sz val="10"/>
        <rFont val="仿宋"/>
        <family val="3"/>
      </rPr>
      <t>③宗教事务</t>
    </r>
  </si>
  <si>
    <r>
      <t xml:space="preserve">      </t>
    </r>
    <r>
      <rPr>
        <sz val="10"/>
        <rFont val="仿宋"/>
        <family val="3"/>
      </rPr>
      <t>④华侨事务</t>
    </r>
  </si>
  <si>
    <r>
      <t xml:space="preserve">    20.</t>
    </r>
    <r>
      <rPr>
        <b/>
        <sz val="10"/>
        <rFont val="楷体"/>
        <family val="3"/>
      </rPr>
      <t>其他共产党事务支出</t>
    </r>
  </si>
  <si>
    <r>
      <t xml:space="preserve">    21.</t>
    </r>
    <r>
      <rPr>
        <b/>
        <sz val="10"/>
        <rFont val="楷体"/>
        <family val="3"/>
      </rPr>
      <t>市场监督管理事务</t>
    </r>
  </si>
  <si>
    <r>
      <t xml:space="preserve">      </t>
    </r>
    <r>
      <rPr>
        <sz val="10"/>
        <rFont val="仿宋"/>
        <family val="3"/>
      </rPr>
      <t>③市场主体管理</t>
    </r>
  </si>
  <si>
    <r>
      <t xml:space="preserve">      </t>
    </r>
    <r>
      <rPr>
        <sz val="10"/>
        <rFont val="仿宋"/>
        <family val="3"/>
      </rPr>
      <t>④市场秩序执法</t>
    </r>
  </si>
  <si>
    <r>
      <t xml:space="preserve">      </t>
    </r>
    <r>
      <rPr>
        <sz val="10"/>
        <rFont val="仿宋"/>
        <family val="3"/>
      </rPr>
      <t>⑤消费者权益保护</t>
    </r>
  </si>
  <si>
    <r>
      <t xml:space="preserve">      </t>
    </r>
    <r>
      <rPr>
        <sz val="10"/>
        <rFont val="仿宋"/>
        <family val="3"/>
      </rPr>
      <t>⑥质量基础</t>
    </r>
  </si>
  <si>
    <r>
      <t xml:space="preserve">      </t>
    </r>
    <r>
      <rPr>
        <sz val="10"/>
        <rFont val="仿宋"/>
        <family val="3"/>
      </rPr>
      <t>⑦药品事务</t>
    </r>
  </si>
  <si>
    <r>
      <t xml:space="preserve">      </t>
    </r>
    <r>
      <rPr>
        <sz val="10"/>
        <rFont val="仿宋"/>
        <family val="3"/>
      </rPr>
      <t>⑧医疗器械事务</t>
    </r>
  </si>
  <si>
    <r>
      <t xml:space="preserve">      </t>
    </r>
    <r>
      <rPr>
        <sz val="10"/>
        <rFont val="仿宋"/>
        <family val="3"/>
      </rPr>
      <t>⑨化妆品事务</t>
    </r>
  </si>
  <si>
    <r>
      <t xml:space="preserve">      </t>
    </r>
    <r>
      <rPr>
        <sz val="10"/>
        <rFont val="仿宋"/>
        <family val="3"/>
      </rPr>
      <t>⑩质量安全监管</t>
    </r>
  </si>
  <si>
    <r>
      <t xml:space="preserve">      </t>
    </r>
    <r>
      <rPr>
        <sz val="10"/>
        <rFont val="MS Gothic"/>
        <family val="3"/>
      </rPr>
      <t>⑪</t>
    </r>
    <r>
      <rPr>
        <sz val="10"/>
        <rFont val="仿宋"/>
        <family val="3"/>
      </rPr>
      <t>事业运行</t>
    </r>
  </si>
  <si>
    <r>
      <rPr>
        <b/>
        <sz val="10"/>
        <rFont val="黑体"/>
        <family val="3"/>
      </rPr>
      <t>二、国防支出</t>
    </r>
  </si>
  <si>
    <r>
      <t xml:space="preserve">    1.</t>
    </r>
    <r>
      <rPr>
        <b/>
        <sz val="10"/>
        <rFont val="楷体"/>
        <family val="3"/>
      </rPr>
      <t>国防动员</t>
    </r>
  </si>
  <si>
    <r>
      <t xml:space="preserve">      </t>
    </r>
    <r>
      <rPr>
        <sz val="10"/>
        <rFont val="仿宋"/>
        <family val="3"/>
      </rPr>
      <t>①民兵</t>
    </r>
  </si>
  <si>
    <r>
      <rPr>
        <b/>
        <sz val="10"/>
        <rFont val="黑体"/>
        <family val="3"/>
      </rPr>
      <t>三、公共安全支出</t>
    </r>
  </si>
  <si>
    <r>
      <t xml:space="preserve">    1.</t>
    </r>
    <r>
      <rPr>
        <b/>
        <sz val="10"/>
        <rFont val="楷体"/>
        <family val="3"/>
      </rPr>
      <t>检察</t>
    </r>
  </si>
  <si>
    <r>
      <t xml:space="preserve">    2.</t>
    </r>
    <r>
      <rPr>
        <b/>
        <sz val="10"/>
        <rFont val="楷体"/>
        <family val="3"/>
      </rPr>
      <t>司法</t>
    </r>
  </si>
  <si>
    <r>
      <t xml:space="preserve">      </t>
    </r>
    <r>
      <rPr>
        <sz val="10"/>
        <rFont val="仿宋"/>
        <family val="3"/>
      </rPr>
      <t>②基层司法业务</t>
    </r>
  </si>
  <si>
    <r>
      <t xml:space="preserve">      </t>
    </r>
    <r>
      <rPr>
        <sz val="10"/>
        <rFont val="仿宋"/>
        <family val="3"/>
      </rPr>
      <t>③普法宣传</t>
    </r>
  </si>
  <si>
    <r>
      <t xml:space="preserve">      </t>
    </r>
    <r>
      <rPr>
        <sz val="10"/>
        <rFont val="仿宋"/>
        <family val="3"/>
      </rPr>
      <t>④法律援助</t>
    </r>
  </si>
  <si>
    <r>
      <t xml:space="preserve">      </t>
    </r>
    <r>
      <rPr>
        <sz val="10"/>
        <rFont val="仿宋"/>
        <family val="3"/>
      </rPr>
      <t>⑤社区矫正</t>
    </r>
  </si>
  <si>
    <r>
      <t xml:space="preserve">      </t>
    </r>
    <r>
      <rPr>
        <sz val="10"/>
        <rFont val="仿宋"/>
        <family val="3"/>
      </rPr>
      <t>⑥法制建设</t>
    </r>
  </si>
  <si>
    <r>
      <t xml:space="preserve">      </t>
    </r>
    <r>
      <rPr>
        <sz val="10"/>
        <rFont val="仿宋"/>
        <family val="3"/>
      </rPr>
      <t>⑦信息化建设</t>
    </r>
  </si>
  <si>
    <r>
      <t xml:space="preserve">    3.</t>
    </r>
    <r>
      <rPr>
        <b/>
        <sz val="10"/>
        <rFont val="楷体"/>
        <family val="3"/>
      </rPr>
      <t>其他公共安全支出</t>
    </r>
  </si>
  <si>
    <r>
      <t xml:space="preserve">      </t>
    </r>
    <r>
      <rPr>
        <sz val="10"/>
        <rFont val="仿宋"/>
        <family val="3"/>
      </rPr>
      <t>①其他公共安全支出</t>
    </r>
  </si>
  <si>
    <r>
      <rPr>
        <b/>
        <sz val="10"/>
        <rFont val="黑体"/>
        <family val="3"/>
      </rPr>
      <t>四、教育支出</t>
    </r>
  </si>
  <si>
    <r>
      <t xml:space="preserve">    1.</t>
    </r>
    <r>
      <rPr>
        <b/>
        <sz val="10"/>
        <rFont val="楷体"/>
        <family val="3"/>
      </rPr>
      <t>教育管理事务</t>
    </r>
  </si>
  <si>
    <r>
      <t xml:space="preserve">      </t>
    </r>
    <r>
      <rPr>
        <sz val="10"/>
        <rFont val="仿宋"/>
        <family val="3"/>
      </rPr>
      <t>②其他教育管理事务支出</t>
    </r>
  </si>
  <si>
    <r>
      <t xml:space="preserve">    2.</t>
    </r>
    <r>
      <rPr>
        <b/>
        <sz val="10"/>
        <rFont val="楷体"/>
        <family val="3"/>
      </rPr>
      <t>普通教育</t>
    </r>
  </si>
  <si>
    <r>
      <t xml:space="preserve">      </t>
    </r>
    <r>
      <rPr>
        <sz val="10"/>
        <rFont val="仿宋"/>
        <family val="3"/>
      </rPr>
      <t>①学前教育</t>
    </r>
  </si>
  <si>
    <r>
      <t xml:space="preserve">      </t>
    </r>
    <r>
      <rPr>
        <sz val="10"/>
        <rFont val="仿宋"/>
        <family val="3"/>
      </rPr>
      <t>②小学教育</t>
    </r>
  </si>
  <si>
    <r>
      <t xml:space="preserve">      </t>
    </r>
    <r>
      <rPr>
        <sz val="10"/>
        <rFont val="仿宋"/>
        <family val="3"/>
      </rPr>
      <t>③初中教育</t>
    </r>
  </si>
  <si>
    <r>
      <t xml:space="preserve">      </t>
    </r>
    <r>
      <rPr>
        <sz val="10"/>
        <rFont val="仿宋"/>
        <family val="3"/>
      </rPr>
      <t>④高中教育</t>
    </r>
  </si>
  <si>
    <r>
      <t xml:space="preserve">      </t>
    </r>
    <r>
      <rPr>
        <sz val="10"/>
        <rFont val="仿宋"/>
        <family val="3"/>
      </rPr>
      <t>⑤其他普通教育支出</t>
    </r>
  </si>
  <si>
    <r>
      <t xml:space="preserve">    3.</t>
    </r>
    <r>
      <rPr>
        <b/>
        <sz val="10"/>
        <rFont val="楷体"/>
        <family val="3"/>
      </rPr>
      <t>职业教育</t>
    </r>
  </si>
  <si>
    <r>
      <t xml:space="preserve">      </t>
    </r>
    <r>
      <rPr>
        <sz val="10"/>
        <rFont val="仿宋"/>
        <family val="3"/>
      </rPr>
      <t>①中等职业教育</t>
    </r>
  </si>
  <si>
    <r>
      <t xml:space="preserve">    4.</t>
    </r>
    <r>
      <rPr>
        <b/>
        <sz val="10"/>
        <rFont val="楷体"/>
        <family val="3"/>
      </rPr>
      <t>成人教育</t>
    </r>
  </si>
  <si>
    <r>
      <t xml:space="preserve">      </t>
    </r>
    <r>
      <rPr>
        <sz val="10"/>
        <rFont val="仿宋"/>
        <family val="3"/>
      </rPr>
      <t>①其他成人教育支出</t>
    </r>
  </si>
  <si>
    <r>
      <t xml:space="preserve">    5.</t>
    </r>
    <r>
      <rPr>
        <b/>
        <sz val="10"/>
        <rFont val="楷体"/>
        <family val="3"/>
      </rPr>
      <t>特殊教育</t>
    </r>
  </si>
  <si>
    <r>
      <t xml:space="preserve">      </t>
    </r>
    <r>
      <rPr>
        <sz val="10"/>
        <rFont val="仿宋"/>
        <family val="3"/>
      </rPr>
      <t>①特殊学校教育</t>
    </r>
  </si>
  <si>
    <r>
      <t xml:space="preserve">    6.</t>
    </r>
    <r>
      <rPr>
        <b/>
        <sz val="10"/>
        <rFont val="楷体"/>
        <family val="3"/>
      </rPr>
      <t>进修及培训</t>
    </r>
  </si>
  <si>
    <r>
      <t xml:space="preserve">      </t>
    </r>
    <r>
      <rPr>
        <sz val="10"/>
        <rFont val="仿宋"/>
        <family val="3"/>
      </rPr>
      <t>①教师进修</t>
    </r>
  </si>
  <si>
    <r>
      <t xml:space="preserve">      </t>
    </r>
    <r>
      <rPr>
        <sz val="10"/>
        <rFont val="仿宋"/>
        <family val="3"/>
      </rPr>
      <t>②干部教育</t>
    </r>
  </si>
  <si>
    <r>
      <t xml:space="preserve">    7.</t>
    </r>
    <r>
      <rPr>
        <b/>
        <sz val="10"/>
        <rFont val="楷体"/>
        <family val="3"/>
      </rPr>
      <t>教育费附加安排的支出</t>
    </r>
  </si>
  <si>
    <r>
      <t xml:space="preserve">      </t>
    </r>
    <r>
      <rPr>
        <sz val="10"/>
        <rFont val="仿宋"/>
        <family val="3"/>
      </rPr>
      <t>①其他教育费附加安排的支出</t>
    </r>
  </si>
  <si>
    <r>
      <rPr>
        <b/>
        <sz val="10"/>
        <rFont val="黑体"/>
        <family val="3"/>
      </rPr>
      <t>五、科学技术支出</t>
    </r>
  </si>
  <si>
    <r>
      <t xml:space="preserve">    1.</t>
    </r>
    <r>
      <rPr>
        <b/>
        <sz val="10"/>
        <rFont val="楷体"/>
        <family val="3"/>
      </rPr>
      <t>科学技术管理事务</t>
    </r>
  </si>
  <si>
    <r>
      <t xml:space="preserve">      </t>
    </r>
    <r>
      <rPr>
        <sz val="10"/>
        <rFont val="仿宋"/>
        <family val="3"/>
      </rPr>
      <t>②其他科学技术管理事务支出</t>
    </r>
  </si>
  <si>
    <r>
      <t xml:space="preserve">    2.</t>
    </r>
    <r>
      <rPr>
        <b/>
        <sz val="10"/>
        <rFont val="楷体"/>
        <family val="3"/>
      </rPr>
      <t>技术研究与开发</t>
    </r>
  </si>
  <si>
    <r>
      <t xml:space="preserve">      </t>
    </r>
    <r>
      <rPr>
        <sz val="10"/>
        <rFont val="仿宋"/>
        <family val="3"/>
      </rPr>
      <t>①其他技术研究与开发支出</t>
    </r>
  </si>
  <si>
    <r>
      <t xml:space="preserve">    3.</t>
    </r>
    <r>
      <rPr>
        <b/>
        <sz val="10"/>
        <rFont val="楷体"/>
        <family val="3"/>
      </rPr>
      <t>科学技术普及</t>
    </r>
  </si>
  <si>
    <r>
      <t xml:space="preserve">      </t>
    </r>
    <r>
      <rPr>
        <sz val="10"/>
        <rFont val="仿宋"/>
        <family val="3"/>
      </rPr>
      <t>①机构运行</t>
    </r>
  </si>
  <si>
    <r>
      <t xml:space="preserve">      </t>
    </r>
    <r>
      <rPr>
        <sz val="10"/>
        <rFont val="仿宋"/>
        <family val="3"/>
      </rPr>
      <t>②科普活动</t>
    </r>
  </si>
  <si>
    <r>
      <t xml:space="preserve">    4.</t>
    </r>
    <r>
      <rPr>
        <b/>
        <sz val="10"/>
        <rFont val="楷体"/>
        <family val="3"/>
      </rPr>
      <t>其他科学技术支出</t>
    </r>
  </si>
  <si>
    <r>
      <t xml:space="preserve">      </t>
    </r>
    <r>
      <rPr>
        <sz val="10"/>
        <rFont val="仿宋"/>
        <family val="3"/>
      </rPr>
      <t>①其他科学技术支出</t>
    </r>
  </si>
  <si>
    <r>
      <rPr>
        <b/>
        <sz val="10"/>
        <rFont val="黑体"/>
        <family val="3"/>
      </rPr>
      <t>六、文化旅游体育与传媒支出</t>
    </r>
  </si>
  <si>
    <r>
      <t xml:space="preserve">    1.</t>
    </r>
    <r>
      <rPr>
        <b/>
        <sz val="10"/>
        <rFont val="楷体"/>
        <family val="3"/>
      </rPr>
      <t>文化和旅游</t>
    </r>
  </si>
  <si>
    <r>
      <t xml:space="preserve">      </t>
    </r>
    <r>
      <rPr>
        <sz val="10"/>
        <rFont val="仿宋"/>
        <family val="3"/>
      </rPr>
      <t>③图书馆</t>
    </r>
  </si>
  <si>
    <r>
      <t xml:space="preserve">      </t>
    </r>
    <r>
      <rPr>
        <sz val="10"/>
        <rFont val="仿宋"/>
        <family val="3"/>
      </rPr>
      <t>④文化活动</t>
    </r>
  </si>
  <si>
    <r>
      <t xml:space="preserve">      </t>
    </r>
    <r>
      <rPr>
        <sz val="10"/>
        <rFont val="仿宋"/>
        <family val="3"/>
      </rPr>
      <t>⑤群众文化</t>
    </r>
  </si>
  <si>
    <r>
      <t xml:space="preserve">      </t>
    </r>
    <r>
      <rPr>
        <sz val="10"/>
        <rFont val="仿宋"/>
        <family val="3"/>
      </rPr>
      <t>⑥文化和旅游市场管理</t>
    </r>
  </si>
  <si>
    <r>
      <t xml:space="preserve">    2.</t>
    </r>
    <r>
      <rPr>
        <b/>
        <sz val="10"/>
        <rFont val="楷体"/>
        <family val="3"/>
      </rPr>
      <t>体育</t>
    </r>
  </si>
  <si>
    <r>
      <t xml:space="preserve">      </t>
    </r>
    <r>
      <rPr>
        <sz val="10"/>
        <rFont val="仿宋"/>
        <family val="3"/>
      </rPr>
      <t>①体育竞赛</t>
    </r>
  </si>
  <si>
    <r>
      <t xml:space="preserve">      </t>
    </r>
    <r>
      <rPr>
        <sz val="10"/>
        <rFont val="仿宋"/>
        <family val="3"/>
      </rPr>
      <t>②群众体育</t>
    </r>
  </si>
  <si>
    <r>
      <t xml:space="preserve">    3.</t>
    </r>
    <r>
      <rPr>
        <b/>
        <sz val="10"/>
        <rFont val="楷体"/>
        <family val="3"/>
      </rPr>
      <t>新闻出版电影</t>
    </r>
  </si>
  <si>
    <r>
      <t xml:space="preserve">      </t>
    </r>
    <r>
      <rPr>
        <sz val="10"/>
        <rFont val="仿宋"/>
        <family val="3"/>
      </rPr>
      <t>①其他新闻出版电影支出</t>
    </r>
  </si>
  <si>
    <r>
      <t xml:space="preserve">    4.</t>
    </r>
    <r>
      <rPr>
        <b/>
        <sz val="10"/>
        <rFont val="楷体"/>
        <family val="3"/>
      </rPr>
      <t>广播电视</t>
    </r>
  </si>
  <si>
    <r>
      <t xml:space="preserve">      </t>
    </r>
    <r>
      <rPr>
        <sz val="10"/>
        <rFont val="仿宋"/>
        <family val="3"/>
      </rPr>
      <t>①其他广播电视支出</t>
    </r>
  </si>
  <si>
    <r>
      <t xml:space="preserve">    5.</t>
    </r>
    <r>
      <rPr>
        <b/>
        <sz val="10"/>
        <rFont val="楷体"/>
        <family val="3"/>
      </rPr>
      <t>其他文化旅游体育与传媒支出</t>
    </r>
  </si>
  <si>
    <r>
      <t xml:space="preserve">      </t>
    </r>
    <r>
      <rPr>
        <sz val="10"/>
        <rFont val="仿宋"/>
        <family val="3"/>
      </rPr>
      <t>①其他文化旅游体育与传媒支出</t>
    </r>
  </si>
  <si>
    <r>
      <rPr>
        <b/>
        <sz val="10"/>
        <rFont val="黑体"/>
        <family val="3"/>
      </rPr>
      <t>七、社会保障和就业支出</t>
    </r>
  </si>
  <si>
    <r>
      <t xml:space="preserve">    1.</t>
    </r>
    <r>
      <rPr>
        <b/>
        <sz val="10"/>
        <rFont val="楷体"/>
        <family val="3"/>
      </rPr>
      <t>人力资源和社会保障管理事务</t>
    </r>
  </si>
  <si>
    <r>
      <t xml:space="preserve">      </t>
    </r>
    <r>
      <rPr>
        <sz val="10"/>
        <rFont val="仿宋"/>
        <family val="3"/>
      </rPr>
      <t>③劳动保障监察</t>
    </r>
  </si>
  <si>
    <r>
      <t xml:space="preserve">      </t>
    </r>
    <r>
      <rPr>
        <sz val="10"/>
        <rFont val="仿宋"/>
        <family val="3"/>
      </rPr>
      <t>④就业管理事务</t>
    </r>
  </si>
  <si>
    <r>
      <t xml:space="preserve">      </t>
    </r>
    <r>
      <rPr>
        <sz val="10"/>
        <rFont val="仿宋"/>
        <family val="3"/>
      </rPr>
      <t>⑤社会保险经办机构</t>
    </r>
  </si>
  <si>
    <r>
      <t xml:space="preserve">      </t>
    </r>
    <r>
      <rPr>
        <sz val="10"/>
        <rFont val="仿宋"/>
        <family val="3"/>
      </rPr>
      <t>⑥劳动人事争议调解仲裁</t>
    </r>
  </si>
  <si>
    <r>
      <t xml:space="preserve">    2.</t>
    </r>
    <r>
      <rPr>
        <b/>
        <sz val="10"/>
        <rFont val="楷体"/>
        <family val="3"/>
      </rPr>
      <t>民政管理事务</t>
    </r>
  </si>
  <si>
    <r>
      <t xml:space="preserve">      </t>
    </r>
    <r>
      <rPr>
        <sz val="10"/>
        <rFont val="仿宋"/>
        <family val="3"/>
      </rPr>
      <t>③行政区划和地名管理</t>
    </r>
  </si>
  <si>
    <r>
      <t xml:space="preserve">      </t>
    </r>
    <r>
      <rPr>
        <sz val="10"/>
        <rFont val="仿宋"/>
        <family val="3"/>
      </rPr>
      <t>④基层政权和社区建设</t>
    </r>
  </si>
  <si>
    <r>
      <t xml:space="preserve">      </t>
    </r>
    <r>
      <rPr>
        <sz val="10"/>
        <rFont val="仿宋"/>
        <family val="3"/>
      </rPr>
      <t>⑤其它民政管理事务支出</t>
    </r>
  </si>
  <si>
    <r>
      <t xml:space="preserve">    3.</t>
    </r>
    <r>
      <rPr>
        <b/>
        <sz val="10"/>
        <rFont val="楷体"/>
        <family val="3"/>
      </rPr>
      <t>行政事业单位离退休</t>
    </r>
  </si>
  <si>
    <r>
      <t xml:space="preserve">      </t>
    </r>
    <r>
      <rPr>
        <sz val="10"/>
        <rFont val="仿宋"/>
        <family val="3"/>
      </rPr>
      <t>①归口管理的行政单位离退休</t>
    </r>
  </si>
  <si>
    <r>
      <t xml:space="preserve">      </t>
    </r>
    <r>
      <rPr>
        <sz val="10"/>
        <rFont val="仿宋"/>
        <family val="3"/>
      </rPr>
      <t>②事业单位离退休</t>
    </r>
  </si>
  <si>
    <r>
      <t xml:space="preserve">      </t>
    </r>
    <r>
      <rPr>
        <sz val="10"/>
        <rFont val="仿宋"/>
        <family val="3"/>
      </rPr>
      <t>③离退休人员管理机构</t>
    </r>
  </si>
  <si>
    <r>
      <t xml:space="preserve">      </t>
    </r>
    <r>
      <rPr>
        <sz val="10"/>
        <rFont val="仿宋"/>
        <family val="3"/>
      </rPr>
      <t>④机关事业单位基本养老保险缴费支出</t>
    </r>
  </si>
  <si>
    <r>
      <t xml:space="preserve">      </t>
    </r>
    <r>
      <rPr>
        <sz val="10"/>
        <rFont val="仿宋"/>
        <family val="3"/>
      </rPr>
      <t>⑤机关事业单位职业年金缴费支出</t>
    </r>
  </si>
  <si>
    <r>
      <t xml:space="preserve">      </t>
    </r>
    <r>
      <rPr>
        <sz val="10"/>
        <rFont val="仿宋"/>
        <family val="3"/>
      </rPr>
      <t>⑥对机关事业单位基本养老保险基金的补助</t>
    </r>
  </si>
  <si>
    <r>
      <t xml:space="preserve">      </t>
    </r>
    <r>
      <rPr>
        <sz val="10"/>
        <rFont val="仿宋"/>
        <family val="3"/>
      </rPr>
      <t>⑦其他行政事业单位养老支出</t>
    </r>
  </si>
  <si>
    <r>
      <t xml:space="preserve">    4.</t>
    </r>
    <r>
      <rPr>
        <b/>
        <sz val="10"/>
        <rFont val="楷体"/>
        <family val="3"/>
      </rPr>
      <t>就业补助</t>
    </r>
  </si>
  <si>
    <r>
      <t xml:space="preserve">      </t>
    </r>
    <r>
      <rPr>
        <sz val="10"/>
        <rFont val="仿宋"/>
        <family val="3"/>
      </rPr>
      <t>①其它就业补助支出</t>
    </r>
  </si>
  <si>
    <r>
      <t xml:space="preserve">    5.</t>
    </r>
    <r>
      <rPr>
        <b/>
        <sz val="10"/>
        <rFont val="楷体"/>
        <family val="3"/>
      </rPr>
      <t>抚恤</t>
    </r>
  </si>
  <si>
    <r>
      <t xml:space="preserve">      </t>
    </r>
    <r>
      <rPr>
        <sz val="10"/>
        <rFont val="仿宋"/>
        <family val="3"/>
      </rPr>
      <t>①死亡抚恤</t>
    </r>
  </si>
  <si>
    <r>
      <t xml:space="preserve">      </t>
    </r>
    <r>
      <rPr>
        <sz val="10"/>
        <rFont val="仿宋"/>
        <family val="3"/>
      </rPr>
      <t>②伤残抚恤</t>
    </r>
  </si>
  <si>
    <r>
      <t xml:space="preserve">      </t>
    </r>
    <r>
      <rPr>
        <sz val="10"/>
        <rFont val="仿宋"/>
        <family val="3"/>
      </rPr>
      <t>③在乡复员、退伍军人生活补助</t>
    </r>
  </si>
  <si>
    <r>
      <t xml:space="preserve">      </t>
    </r>
    <r>
      <rPr>
        <sz val="10"/>
        <rFont val="仿宋"/>
        <family val="3"/>
      </rPr>
      <t>④义务兵优待</t>
    </r>
  </si>
  <si>
    <r>
      <t xml:space="preserve">      </t>
    </r>
    <r>
      <rPr>
        <sz val="10"/>
        <rFont val="仿宋"/>
        <family val="3"/>
      </rPr>
      <t>⑤其他优抚支出</t>
    </r>
  </si>
  <si>
    <r>
      <t xml:space="preserve">    6.</t>
    </r>
    <r>
      <rPr>
        <b/>
        <sz val="10"/>
        <rFont val="楷体"/>
        <family val="3"/>
      </rPr>
      <t>退役安置</t>
    </r>
  </si>
  <si>
    <r>
      <t xml:space="preserve">      </t>
    </r>
    <r>
      <rPr>
        <sz val="10"/>
        <rFont val="仿宋"/>
        <family val="3"/>
      </rPr>
      <t>①退役士兵安置</t>
    </r>
  </si>
  <si>
    <r>
      <t xml:space="preserve">      </t>
    </r>
    <r>
      <rPr>
        <sz val="10"/>
        <rFont val="仿宋"/>
        <family val="3"/>
      </rPr>
      <t>②军队转业干部安置</t>
    </r>
  </si>
  <si>
    <r>
      <t xml:space="preserve">      </t>
    </r>
    <r>
      <rPr>
        <sz val="10"/>
        <rFont val="仿宋"/>
        <family val="3"/>
      </rPr>
      <t>③其他退役安置支出</t>
    </r>
  </si>
  <si>
    <r>
      <t xml:space="preserve">    7.</t>
    </r>
    <r>
      <rPr>
        <b/>
        <sz val="10"/>
        <rFont val="楷体"/>
        <family val="3"/>
      </rPr>
      <t>社会福利</t>
    </r>
  </si>
  <si>
    <r>
      <t xml:space="preserve">      </t>
    </r>
    <r>
      <rPr>
        <sz val="10"/>
        <rFont val="仿宋"/>
        <family val="3"/>
      </rPr>
      <t>①老年福利</t>
    </r>
  </si>
  <si>
    <r>
      <t xml:space="preserve">      </t>
    </r>
    <r>
      <rPr>
        <sz val="10"/>
        <rFont val="仿宋"/>
        <family val="3"/>
      </rPr>
      <t>②殡葬</t>
    </r>
  </si>
  <si>
    <r>
      <t xml:space="preserve">      </t>
    </r>
    <r>
      <rPr>
        <sz val="10"/>
        <rFont val="仿宋"/>
        <family val="3"/>
      </rPr>
      <t>③社会福利事业单位</t>
    </r>
  </si>
  <si>
    <r>
      <t xml:space="preserve">    8.</t>
    </r>
    <r>
      <rPr>
        <b/>
        <sz val="10"/>
        <rFont val="楷体"/>
        <family val="3"/>
      </rPr>
      <t>残疾人事业</t>
    </r>
  </si>
  <si>
    <r>
      <t xml:space="preserve">      </t>
    </r>
    <r>
      <rPr>
        <sz val="10"/>
        <rFont val="仿宋"/>
        <family val="3"/>
      </rPr>
      <t>②残疾人就业和扶贫</t>
    </r>
  </si>
  <si>
    <r>
      <t xml:space="preserve">      </t>
    </r>
    <r>
      <rPr>
        <sz val="10"/>
        <rFont val="仿宋"/>
        <family val="3"/>
      </rPr>
      <t>③残疾人生活和护理补贴</t>
    </r>
  </si>
  <si>
    <r>
      <t xml:space="preserve">      </t>
    </r>
    <r>
      <rPr>
        <sz val="10"/>
        <rFont val="仿宋"/>
        <family val="3"/>
      </rPr>
      <t>④其他残疾人事业支出</t>
    </r>
  </si>
  <si>
    <r>
      <t xml:space="preserve">    9.</t>
    </r>
    <r>
      <rPr>
        <b/>
        <sz val="10"/>
        <rFont val="楷体"/>
        <family val="3"/>
      </rPr>
      <t>红十字事业</t>
    </r>
  </si>
  <si>
    <r>
      <t xml:space="preserve">    10.</t>
    </r>
    <r>
      <rPr>
        <b/>
        <sz val="10"/>
        <rFont val="楷体"/>
        <family val="3"/>
      </rPr>
      <t>最低生活保障</t>
    </r>
  </si>
  <si>
    <r>
      <t xml:space="preserve">      </t>
    </r>
    <r>
      <rPr>
        <sz val="10"/>
        <rFont val="仿宋"/>
        <family val="3"/>
      </rPr>
      <t>①城市最低生活保障金支出</t>
    </r>
  </si>
  <si>
    <r>
      <t xml:space="preserve">    11.</t>
    </r>
    <r>
      <rPr>
        <b/>
        <sz val="10"/>
        <rFont val="楷体"/>
        <family val="3"/>
      </rPr>
      <t>临时救助</t>
    </r>
  </si>
  <si>
    <r>
      <t xml:space="preserve">      </t>
    </r>
    <r>
      <rPr>
        <sz val="10"/>
        <rFont val="仿宋"/>
        <family val="3"/>
      </rPr>
      <t>①临时救助支出</t>
    </r>
  </si>
  <si>
    <r>
      <t xml:space="preserve">    12.</t>
    </r>
    <r>
      <rPr>
        <b/>
        <sz val="10"/>
        <rFont val="楷体"/>
        <family val="3"/>
      </rPr>
      <t>其他生活救助</t>
    </r>
  </si>
  <si>
    <r>
      <t xml:space="preserve">      </t>
    </r>
    <r>
      <rPr>
        <sz val="10"/>
        <rFont val="仿宋"/>
        <family val="3"/>
      </rPr>
      <t>①其他城市生活救助</t>
    </r>
  </si>
  <si>
    <r>
      <t xml:space="preserve">    13.</t>
    </r>
    <r>
      <rPr>
        <b/>
        <sz val="10"/>
        <rFont val="楷体"/>
        <family val="3"/>
      </rPr>
      <t>财政对基本养老保险基金的补助</t>
    </r>
  </si>
  <si>
    <r>
      <t xml:space="preserve">      </t>
    </r>
    <r>
      <rPr>
        <sz val="10"/>
        <rFont val="仿宋"/>
        <family val="3"/>
      </rPr>
      <t>①财政对城乡居民基本养老保险基金的补助</t>
    </r>
  </si>
  <si>
    <r>
      <t xml:space="preserve">    14.</t>
    </r>
    <r>
      <rPr>
        <b/>
        <sz val="10"/>
        <rFont val="楷体"/>
        <family val="3"/>
      </rPr>
      <t>财政对其他社会保险基金的补助</t>
    </r>
  </si>
  <si>
    <r>
      <t xml:space="preserve">      </t>
    </r>
    <r>
      <rPr>
        <sz val="10"/>
        <rFont val="仿宋"/>
        <family val="3"/>
      </rPr>
      <t>①财政对生育保险基金的补助</t>
    </r>
  </si>
  <si>
    <r>
      <t xml:space="preserve">    15.</t>
    </r>
    <r>
      <rPr>
        <b/>
        <sz val="10"/>
        <rFont val="楷体"/>
        <family val="3"/>
      </rPr>
      <t>退役军人管理事务</t>
    </r>
  </si>
  <si>
    <r>
      <t xml:space="preserve">      </t>
    </r>
    <r>
      <rPr>
        <sz val="10"/>
        <rFont val="仿宋"/>
        <family val="3"/>
      </rPr>
      <t>②一般管理事务</t>
    </r>
  </si>
  <si>
    <r>
      <t xml:space="preserve">      </t>
    </r>
    <r>
      <rPr>
        <sz val="10"/>
        <rFont val="仿宋"/>
        <family val="3"/>
      </rPr>
      <t>③拥军优属</t>
    </r>
  </si>
  <si>
    <r>
      <t xml:space="preserve">    16.</t>
    </r>
    <r>
      <rPr>
        <b/>
        <sz val="10"/>
        <rFont val="楷体"/>
        <family val="3"/>
      </rPr>
      <t>其他社会保障和就业支出</t>
    </r>
  </si>
  <si>
    <r>
      <t xml:space="preserve">      </t>
    </r>
    <r>
      <rPr>
        <sz val="10"/>
        <rFont val="仿宋"/>
        <family val="3"/>
      </rPr>
      <t>①其他社会保障和就业支出</t>
    </r>
  </si>
  <si>
    <r>
      <rPr>
        <b/>
        <sz val="10"/>
        <rFont val="黑体"/>
        <family val="3"/>
      </rPr>
      <t>八、卫生健康支出</t>
    </r>
  </si>
  <si>
    <r>
      <t xml:space="preserve">    1.</t>
    </r>
    <r>
      <rPr>
        <b/>
        <sz val="10"/>
        <rFont val="楷体"/>
        <family val="3"/>
      </rPr>
      <t>卫生健康管理事务</t>
    </r>
  </si>
  <si>
    <r>
      <t xml:space="preserve">      </t>
    </r>
    <r>
      <rPr>
        <sz val="10"/>
        <rFont val="仿宋"/>
        <family val="3"/>
      </rPr>
      <t>③其卫生健康管理事务支出</t>
    </r>
  </si>
  <si>
    <r>
      <t xml:space="preserve">    2.</t>
    </r>
    <r>
      <rPr>
        <b/>
        <sz val="10"/>
        <rFont val="楷体"/>
        <family val="3"/>
      </rPr>
      <t>基层医疗卫生机构</t>
    </r>
  </si>
  <si>
    <r>
      <t xml:space="preserve">      </t>
    </r>
    <r>
      <rPr>
        <sz val="10"/>
        <rFont val="仿宋"/>
        <family val="3"/>
      </rPr>
      <t>①城市社区卫生机构</t>
    </r>
  </si>
  <si>
    <r>
      <t xml:space="preserve">    3.</t>
    </r>
    <r>
      <rPr>
        <b/>
        <sz val="10"/>
        <rFont val="楷体"/>
        <family val="3"/>
      </rPr>
      <t>公共卫生</t>
    </r>
  </si>
  <si>
    <r>
      <t xml:space="preserve">      </t>
    </r>
    <r>
      <rPr>
        <sz val="10"/>
        <rFont val="仿宋"/>
        <family val="3"/>
      </rPr>
      <t>①疾病预防控制机构</t>
    </r>
  </si>
  <si>
    <r>
      <t xml:space="preserve">      </t>
    </r>
    <r>
      <rPr>
        <sz val="10"/>
        <rFont val="仿宋"/>
        <family val="3"/>
      </rPr>
      <t>②卫生监督机构</t>
    </r>
  </si>
  <si>
    <r>
      <t xml:space="preserve">      </t>
    </r>
    <r>
      <rPr>
        <sz val="10"/>
        <rFont val="仿宋"/>
        <family val="3"/>
      </rPr>
      <t>③妇幼保健机构</t>
    </r>
  </si>
  <si>
    <r>
      <t xml:space="preserve">      </t>
    </r>
    <r>
      <rPr>
        <sz val="10"/>
        <rFont val="仿宋"/>
        <family val="3"/>
      </rPr>
      <t>④基本公共卫生服务</t>
    </r>
  </si>
  <si>
    <r>
      <t xml:space="preserve">      </t>
    </r>
    <r>
      <rPr>
        <sz val="10"/>
        <rFont val="仿宋"/>
        <family val="3"/>
      </rPr>
      <t>⑤其他公共卫生支出</t>
    </r>
  </si>
  <si>
    <r>
      <t xml:space="preserve">    4.</t>
    </r>
    <r>
      <rPr>
        <b/>
        <sz val="10"/>
        <rFont val="楷体"/>
        <family val="3"/>
      </rPr>
      <t>计划生育事务</t>
    </r>
  </si>
  <si>
    <r>
      <t xml:space="preserve">      </t>
    </r>
    <r>
      <rPr>
        <sz val="10"/>
        <rFont val="仿宋"/>
        <family val="3"/>
      </rPr>
      <t>①计划生育机构</t>
    </r>
  </si>
  <si>
    <r>
      <t xml:space="preserve">      </t>
    </r>
    <r>
      <rPr>
        <sz val="10"/>
        <rFont val="仿宋"/>
        <family val="3"/>
      </rPr>
      <t>②计划生育服务</t>
    </r>
  </si>
  <si>
    <r>
      <t xml:space="preserve">    5.</t>
    </r>
    <r>
      <rPr>
        <b/>
        <sz val="10"/>
        <rFont val="楷体"/>
        <family val="3"/>
      </rPr>
      <t>行政事业单位医疗</t>
    </r>
  </si>
  <si>
    <r>
      <t xml:space="preserve">      </t>
    </r>
    <r>
      <rPr>
        <sz val="10"/>
        <rFont val="仿宋"/>
        <family val="3"/>
      </rPr>
      <t>①行政单位医疗</t>
    </r>
  </si>
  <si>
    <r>
      <t xml:space="preserve">    6.</t>
    </r>
    <r>
      <rPr>
        <b/>
        <sz val="10"/>
        <rFont val="楷体"/>
        <family val="3"/>
      </rPr>
      <t>财政对基本医疗保险基金的补助</t>
    </r>
  </si>
  <si>
    <r>
      <t xml:space="preserve">      </t>
    </r>
    <r>
      <rPr>
        <sz val="10"/>
        <rFont val="仿宋"/>
        <family val="3"/>
      </rPr>
      <t>①财政对城乡居民基本医疗保险基金的补助</t>
    </r>
  </si>
  <si>
    <r>
      <t xml:space="preserve">    7.</t>
    </r>
    <r>
      <rPr>
        <b/>
        <sz val="10"/>
        <rFont val="楷体"/>
        <family val="3"/>
      </rPr>
      <t>医疗救助</t>
    </r>
  </si>
  <si>
    <r>
      <t xml:space="preserve">      </t>
    </r>
    <r>
      <rPr>
        <sz val="10"/>
        <rFont val="仿宋"/>
        <family val="3"/>
      </rPr>
      <t>①城乡医疗救助</t>
    </r>
  </si>
  <si>
    <r>
      <t xml:space="preserve">    8.</t>
    </r>
    <r>
      <rPr>
        <b/>
        <sz val="10"/>
        <rFont val="楷体"/>
        <family val="3"/>
      </rPr>
      <t>老年卫生健康</t>
    </r>
  </si>
  <si>
    <r>
      <t xml:space="preserve">      </t>
    </r>
    <r>
      <rPr>
        <sz val="10"/>
        <rFont val="仿宋"/>
        <family val="3"/>
      </rPr>
      <t>①老龄卫生健康事务</t>
    </r>
  </si>
  <si>
    <r>
      <t xml:space="preserve">    9.</t>
    </r>
    <r>
      <rPr>
        <b/>
        <sz val="10"/>
        <rFont val="楷体"/>
        <family val="3"/>
      </rPr>
      <t>其他卫生健康支出</t>
    </r>
  </si>
  <si>
    <r>
      <t xml:space="preserve">      </t>
    </r>
    <r>
      <rPr>
        <sz val="10"/>
        <rFont val="仿宋"/>
        <family val="3"/>
      </rPr>
      <t>①其他卫生健康支出</t>
    </r>
  </si>
  <si>
    <r>
      <rPr>
        <b/>
        <sz val="10"/>
        <rFont val="黑体"/>
        <family val="3"/>
      </rPr>
      <t>九、节能环保支出</t>
    </r>
  </si>
  <si>
    <r>
      <t xml:space="preserve">    1.</t>
    </r>
    <r>
      <rPr>
        <b/>
        <sz val="10"/>
        <rFont val="楷体"/>
        <family val="3"/>
      </rPr>
      <t>环境保护管理事务</t>
    </r>
  </si>
  <si>
    <r>
      <t xml:space="preserve">    2.</t>
    </r>
    <r>
      <rPr>
        <b/>
        <sz val="10"/>
        <rFont val="楷体"/>
        <family val="3"/>
      </rPr>
      <t>污染减排</t>
    </r>
  </si>
  <si>
    <r>
      <t xml:space="preserve">      </t>
    </r>
    <r>
      <rPr>
        <sz val="10"/>
        <rFont val="仿宋"/>
        <family val="3"/>
      </rPr>
      <t>①生态环境监测与信息</t>
    </r>
  </si>
  <si>
    <r>
      <t xml:space="preserve">      </t>
    </r>
    <r>
      <rPr>
        <sz val="10"/>
        <rFont val="仿宋"/>
        <family val="3"/>
      </rPr>
      <t>②生态环境执法监察</t>
    </r>
  </si>
  <si>
    <r>
      <rPr>
        <b/>
        <sz val="10"/>
        <rFont val="黑体"/>
        <family val="3"/>
      </rPr>
      <t>十、城乡社区支出</t>
    </r>
  </si>
  <si>
    <r>
      <t xml:space="preserve">    1.</t>
    </r>
    <r>
      <rPr>
        <b/>
        <sz val="10"/>
        <rFont val="楷体"/>
        <family val="3"/>
      </rPr>
      <t>城乡社区管理事务</t>
    </r>
  </si>
  <si>
    <r>
      <t xml:space="preserve">      </t>
    </r>
    <r>
      <rPr>
        <sz val="10"/>
        <rFont val="仿宋"/>
        <family val="3"/>
      </rPr>
      <t>③城管执法</t>
    </r>
  </si>
  <si>
    <r>
      <t xml:space="preserve">      </t>
    </r>
    <r>
      <rPr>
        <sz val="10"/>
        <rFont val="仿宋"/>
        <family val="3"/>
      </rPr>
      <t>④工程建设管理</t>
    </r>
  </si>
  <si>
    <r>
      <t xml:space="preserve">      </t>
    </r>
    <r>
      <rPr>
        <sz val="10"/>
        <rFont val="仿宋"/>
        <family val="3"/>
      </rPr>
      <t>⑤其他城乡社区管理事务支出</t>
    </r>
  </si>
  <si>
    <r>
      <t xml:space="preserve">    2.</t>
    </r>
    <r>
      <rPr>
        <b/>
        <sz val="10"/>
        <rFont val="楷体"/>
        <family val="3"/>
      </rPr>
      <t>城乡社区公共设施</t>
    </r>
  </si>
  <si>
    <r>
      <t xml:space="preserve">      </t>
    </r>
    <r>
      <rPr>
        <sz val="10"/>
        <rFont val="仿宋"/>
        <family val="3"/>
      </rPr>
      <t>①其他城乡社区公共设施支出</t>
    </r>
  </si>
  <si>
    <r>
      <t xml:space="preserve">    3.</t>
    </r>
    <r>
      <rPr>
        <b/>
        <sz val="10"/>
        <rFont val="楷体"/>
        <family val="3"/>
      </rPr>
      <t>城乡社区环境卫生</t>
    </r>
  </si>
  <si>
    <r>
      <t xml:space="preserve">      </t>
    </r>
    <r>
      <rPr>
        <sz val="10"/>
        <rFont val="仿宋"/>
        <family val="3"/>
      </rPr>
      <t>①城乡社区环境卫生</t>
    </r>
  </si>
  <si>
    <r>
      <rPr>
        <b/>
        <sz val="10"/>
        <rFont val="黑体"/>
        <family val="3"/>
      </rPr>
      <t>十一、农林水支出</t>
    </r>
  </si>
  <si>
    <r>
      <t xml:space="preserve">    1.</t>
    </r>
    <r>
      <rPr>
        <b/>
        <sz val="10"/>
        <rFont val="楷体"/>
        <family val="3"/>
      </rPr>
      <t>农业农村</t>
    </r>
  </si>
  <si>
    <r>
      <t xml:space="preserve">      </t>
    </r>
    <r>
      <rPr>
        <sz val="10"/>
        <rFont val="仿宋"/>
        <family val="3"/>
      </rPr>
      <t>②事业运行</t>
    </r>
  </si>
  <si>
    <r>
      <t xml:space="preserve">      </t>
    </r>
    <r>
      <rPr>
        <sz val="10"/>
        <rFont val="仿宋"/>
        <family val="3"/>
      </rPr>
      <t>③科技转化与推广服务</t>
    </r>
  </si>
  <si>
    <r>
      <t xml:space="preserve">      </t>
    </r>
    <r>
      <rPr>
        <sz val="10"/>
        <rFont val="仿宋"/>
        <family val="3"/>
      </rPr>
      <t>④病虫害控制</t>
    </r>
  </si>
  <si>
    <r>
      <t xml:space="preserve">      </t>
    </r>
    <r>
      <rPr>
        <sz val="10"/>
        <rFont val="仿宋"/>
        <family val="3"/>
      </rPr>
      <t>⑤农产品质量安全</t>
    </r>
  </si>
  <si>
    <r>
      <t xml:space="preserve">      </t>
    </r>
    <r>
      <rPr>
        <sz val="10"/>
        <rFont val="仿宋"/>
        <family val="3"/>
      </rPr>
      <t>⑥农村合作经济</t>
    </r>
  </si>
  <si>
    <r>
      <t xml:space="preserve">      </t>
    </r>
    <r>
      <rPr>
        <sz val="10"/>
        <rFont val="仿宋"/>
        <family val="3"/>
      </rPr>
      <t>⑦农产品加工与促销</t>
    </r>
  </si>
  <si>
    <r>
      <t xml:space="preserve">      </t>
    </r>
    <r>
      <rPr>
        <sz val="10"/>
        <rFont val="仿宋"/>
        <family val="3"/>
      </rPr>
      <t>⑧农田建设</t>
    </r>
  </si>
  <si>
    <r>
      <t xml:space="preserve">      </t>
    </r>
    <r>
      <rPr>
        <sz val="10"/>
        <rFont val="仿宋"/>
        <family val="3"/>
      </rPr>
      <t>⑨其他农业农村支出</t>
    </r>
  </si>
  <si>
    <r>
      <t xml:space="preserve">    2.</t>
    </r>
    <r>
      <rPr>
        <b/>
        <sz val="10"/>
        <rFont val="楷体"/>
        <family val="3"/>
      </rPr>
      <t>林业和草原</t>
    </r>
  </si>
  <si>
    <r>
      <t xml:space="preserve">      </t>
    </r>
    <r>
      <rPr>
        <sz val="10"/>
        <rFont val="仿宋"/>
        <family val="3"/>
      </rPr>
      <t>①森林资源管理</t>
    </r>
  </si>
  <si>
    <r>
      <t xml:space="preserve">      </t>
    </r>
    <r>
      <rPr>
        <sz val="10"/>
        <rFont val="仿宋"/>
        <family val="3"/>
      </rPr>
      <t>②执法监督</t>
    </r>
  </si>
  <si>
    <r>
      <t xml:space="preserve">      </t>
    </r>
    <r>
      <rPr>
        <sz val="10"/>
        <rFont val="仿宋"/>
        <family val="3"/>
      </rPr>
      <t>③林业草原防灾减灾</t>
    </r>
  </si>
  <si>
    <r>
      <t xml:space="preserve">      </t>
    </r>
    <r>
      <rPr>
        <sz val="10"/>
        <rFont val="仿宋"/>
        <family val="3"/>
      </rPr>
      <t>④其他林业和草原支出</t>
    </r>
  </si>
  <si>
    <r>
      <t xml:space="preserve">    3.</t>
    </r>
    <r>
      <rPr>
        <b/>
        <sz val="10"/>
        <rFont val="楷体"/>
        <family val="3"/>
      </rPr>
      <t>水利</t>
    </r>
  </si>
  <si>
    <r>
      <t xml:space="preserve">      </t>
    </r>
    <r>
      <rPr>
        <sz val="10"/>
        <rFont val="仿宋"/>
        <family val="3"/>
      </rPr>
      <t>①水土保持</t>
    </r>
  </si>
  <si>
    <r>
      <t xml:space="preserve">      </t>
    </r>
    <r>
      <rPr>
        <sz val="10"/>
        <rFont val="仿宋"/>
        <family val="3"/>
      </rPr>
      <t>②水资源节约管理与保护</t>
    </r>
  </si>
  <si>
    <r>
      <t xml:space="preserve">      </t>
    </r>
    <r>
      <rPr>
        <sz val="10"/>
        <rFont val="仿宋"/>
        <family val="3"/>
      </rPr>
      <t>③防汛</t>
    </r>
  </si>
  <si>
    <r>
      <t xml:space="preserve">      </t>
    </r>
    <r>
      <rPr>
        <sz val="10"/>
        <rFont val="仿宋"/>
        <family val="3"/>
      </rPr>
      <t>④其他水利支出</t>
    </r>
  </si>
  <si>
    <r>
      <rPr>
        <b/>
        <sz val="10"/>
        <rFont val="黑体"/>
        <family val="3"/>
      </rPr>
      <t>十二、交通运输支出</t>
    </r>
  </si>
  <si>
    <r>
      <t xml:space="preserve">    1.</t>
    </r>
    <r>
      <rPr>
        <b/>
        <sz val="10"/>
        <rFont val="楷体"/>
        <family val="3"/>
      </rPr>
      <t>公路水路运输</t>
    </r>
  </si>
  <si>
    <r>
      <t xml:space="preserve">      </t>
    </r>
    <r>
      <rPr>
        <sz val="10"/>
        <rFont val="仿宋"/>
        <family val="3"/>
      </rPr>
      <t>②公路养护</t>
    </r>
  </si>
  <si>
    <r>
      <t xml:space="preserve">      </t>
    </r>
    <r>
      <rPr>
        <sz val="10"/>
        <rFont val="仿宋"/>
        <family val="3"/>
      </rPr>
      <t>③公路运输管理</t>
    </r>
  </si>
  <si>
    <r>
      <rPr>
        <b/>
        <sz val="10"/>
        <rFont val="黑体"/>
        <family val="3"/>
      </rPr>
      <t>十三、自然资源海洋气象等支出</t>
    </r>
  </si>
  <si>
    <r>
      <t xml:space="preserve">    1.</t>
    </r>
    <r>
      <rPr>
        <b/>
        <sz val="10"/>
        <rFont val="楷体"/>
        <family val="3"/>
      </rPr>
      <t>自然资源事务</t>
    </r>
  </si>
  <si>
    <r>
      <t xml:space="preserve">      </t>
    </r>
    <r>
      <rPr>
        <sz val="10"/>
        <rFont val="仿宋"/>
        <family val="3"/>
      </rPr>
      <t>④其它自然资源事务支出</t>
    </r>
  </si>
  <si>
    <r>
      <t xml:space="preserve">    2.</t>
    </r>
    <r>
      <rPr>
        <b/>
        <sz val="10"/>
        <rFont val="楷体"/>
        <family val="3"/>
      </rPr>
      <t>气象事务</t>
    </r>
  </si>
  <si>
    <r>
      <t xml:space="preserve">      </t>
    </r>
    <r>
      <rPr>
        <sz val="10"/>
        <rFont val="仿宋"/>
        <family val="3"/>
      </rPr>
      <t>①其他气象事务支出</t>
    </r>
  </si>
  <si>
    <r>
      <rPr>
        <b/>
        <sz val="10"/>
        <rFont val="黑体"/>
        <family val="3"/>
      </rPr>
      <t>十四、粮油物资储备支出</t>
    </r>
  </si>
  <si>
    <r>
      <t xml:space="preserve">    1.</t>
    </r>
    <r>
      <rPr>
        <b/>
        <sz val="10"/>
        <rFont val="楷体"/>
        <family val="3"/>
      </rPr>
      <t>粮油事务</t>
    </r>
  </si>
  <si>
    <r>
      <t xml:space="preserve">      </t>
    </r>
    <r>
      <rPr>
        <sz val="10"/>
        <rFont val="仿宋"/>
        <family val="3"/>
      </rPr>
      <t>①粮食风险基金</t>
    </r>
  </si>
  <si>
    <r>
      <rPr>
        <b/>
        <sz val="10"/>
        <rFont val="黑体"/>
        <family val="3"/>
      </rPr>
      <t>十五、灾害防治及应急管理支出</t>
    </r>
  </si>
  <si>
    <r>
      <t xml:space="preserve">    1.</t>
    </r>
    <r>
      <rPr>
        <b/>
        <sz val="10"/>
        <rFont val="楷体"/>
        <family val="3"/>
      </rPr>
      <t>应急管理事务</t>
    </r>
  </si>
  <si>
    <r>
      <t xml:space="preserve">      </t>
    </r>
    <r>
      <rPr>
        <sz val="10"/>
        <rFont val="仿宋"/>
        <family val="3"/>
      </rPr>
      <t>③其他应急管理支出</t>
    </r>
  </si>
  <si>
    <r>
      <t xml:space="preserve">    2.</t>
    </r>
    <r>
      <rPr>
        <b/>
        <sz val="10"/>
        <rFont val="楷体"/>
        <family val="3"/>
      </rPr>
      <t>地震事务</t>
    </r>
  </si>
  <si>
    <r>
      <rPr>
        <b/>
        <sz val="10"/>
        <rFont val="黑体"/>
        <family val="3"/>
      </rPr>
      <t>十六、预备费</t>
    </r>
  </si>
  <si>
    <r>
      <rPr>
        <b/>
        <sz val="10"/>
        <rFont val="黑体"/>
        <family val="3"/>
      </rPr>
      <t>类、款、项</t>
    </r>
  </si>
  <si>
    <r>
      <rPr>
        <b/>
        <sz val="10"/>
        <rFont val="黑体"/>
        <family val="3"/>
      </rPr>
      <t>十七、其它支出</t>
    </r>
  </si>
  <si>
    <r>
      <t xml:space="preserve">    1.</t>
    </r>
    <r>
      <rPr>
        <b/>
        <sz val="10"/>
        <rFont val="楷体"/>
        <family val="3"/>
      </rPr>
      <t>其他支出</t>
    </r>
  </si>
  <si>
    <r>
      <t xml:space="preserve">      </t>
    </r>
    <r>
      <rPr>
        <sz val="10"/>
        <rFont val="仿宋"/>
        <family val="3"/>
      </rPr>
      <t>①其他支出</t>
    </r>
  </si>
  <si>
    <r>
      <rPr>
        <b/>
        <sz val="10"/>
        <rFont val="黑体"/>
        <family val="3"/>
      </rPr>
      <t>十八、债务付息支出</t>
    </r>
  </si>
  <si>
    <r>
      <t xml:space="preserve">    1.</t>
    </r>
    <r>
      <rPr>
        <b/>
        <sz val="10"/>
        <rFont val="楷体"/>
        <family val="3"/>
      </rPr>
      <t>地方政府一般债务付息支出</t>
    </r>
  </si>
  <si>
    <r>
      <t xml:space="preserve">      </t>
    </r>
    <r>
      <rPr>
        <sz val="10"/>
        <rFont val="仿宋"/>
        <family val="3"/>
      </rPr>
      <t>①地方政府一般债券付息支出</t>
    </r>
  </si>
  <si>
    <r>
      <rPr>
        <b/>
        <sz val="10"/>
        <rFont val="黑体"/>
        <family val="3"/>
      </rPr>
      <t>十九、债务发行费用支出</t>
    </r>
  </si>
  <si>
    <r>
      <t xml:space="preserve">    1.</t>
    </r>
    <r>
      <rPr>
        <b/>
        <sz val="10"/>
        <rFont val="楷体"/>
        <family val="3"/>
      </rPr>
      <t>地方政府一般债务发行费用支出</t>
    </r>
  </si>
  <si>
    <r>
      <rPr>
        <b/>
        <sz val="10"/>
        <rFont val="楷体"/>
        <family val="3"/>
      </rPr>
      <t>款、项</t>
    </r>
  </si>
  <si>
    <r>
      <rPr>
        <b/>
        <sz val="10"/>
        <rFont val="黑体"/>
        <family val="3"/>
      </rPr>
      <t>一般公共预算支出合计</t>
    </r>
  </si>
  <si>
    <r>
      <rPr>
        <b/>
        <sz val="10"/>
        <rFont val="黑体"/>
        <family val="3"/>
      </rPr>
      <t>合计</t>
    </r>
  </si>
  <si>
    <r>
      <rPr>
        <sz val="10"/>
        <rFont val="仿宋"/>
        <family val="3"/>
      </rPr>
      <t>备注：</t>
    </r>
    <r>
      <rPr>
        <sz val="10"/>
        <rFont val="Times New Roman"/>
        <family val="1"/>
      </rPr>
      <t>2019</t>
    </r>
    <r>
      <rPr>
        <sz val="10"/>
        <rFont val="仿宋"/>
        <family val="3"/>
      </rPr>
      <t>年调整预算数包括新增债券安排的支出</t>
    </r>
    <r>
      <rPr>
        <sz val="10"/>
        <rFont val="Times New Roman"/>
        <family val="1"/>
      </rPr>
      <t>2619</t>
    </r>
    <r>
      <rPr>
        <sz val="10"/>
        <rFont val="仿宋"/>
        <family val="3"/>
      </rPr>
      <t>万元，其中：</t>
    </r>
    <r>
      <rPr>
        <sz val="10"/>
        <rFont val="Times New Roman"/>
        <family val="1"/>
      </rPr>
      <t>2050202-</t>
    </r>
    <r>
      <rPr>
        <sz val="10"/>
        <rFont val="仿宋"/>
        <family val="3"/>
      </rPr>
      <t>小学教育</t>
    </r>
    <r>
      <rPr>
        <sz val="10"/>
        <rFont val="Times New Roman"/>
        <family val="1"/>
      </rPr>
      <t>1517</t>
    </r>
    <r>
      <rPr>
        <sz val="10"/>
        <rFont val="仿宋"/>
        <family val="3"/>
      </rPr>
      <t>万元、</t>
    </r>
    <r>
      <rPr>
        <sz val="10"/>
        <rFont val="Times New Roman"/>
        <family val="1"/>
      </rPr>
      <t>2100499-</t>
    </r>
    <r>
      <rPr>
        <sz val="10"/>
        <rFont val="仿宋"/>
        <family val="3"/>
      </rPr>
      <t>其他公共卫生支出</t>
    </r>
    <r>
      <rPr>
        <sz val="10"/>
        <rFont val="Times New Roman"/>
        <family val="1"/>
      </rPr>
      <t>102</t>
    </r>
    <r>
      <rPr>
        <sz val="10"/>
        <rFont val="仿宋"/>
        <family val="3"/>
      </rPr>
      <t>万元、</t>
    </r>
    <r>
      <rPr>
        <sz val="10"/>
        <rFont val="Times New Roman"/>
        <family val="1"/>
      </rPr>
      <t>2130399-</t>
    </r>
    <r>
      <rPr>
        <sz val="10"/>
        <rFont val="仿宋"/>
        <family val="3"/>
      </rPr>
      <t>其他水利支出</t>
    </r>
    <r>
      <rPr>
        <sz val="10"/>
        <rFont val="Times New Roman"/>
        <family val="1"/>
      </rPr>
      <t>1000</t>
    </r>
    <r>
      <rPr>
        <sz val="10"/>
        <rFont val="仿宋"/>
        <family val="3"/>
      </rPr>
      <t>万元；</t>
    </r>
    <r>
      <rPr>
        <sz val="10"/>
        <rFont val="Times New Roman"/>
        <family val="1"/>
      </rPr>
      <t>2020</t>
    </r>
    <r>
      <rPr>
        <sz val="10"/>
        <rFont val="仿宋"/>
        <family val="3"/>
      </rPr>
      <t>年预算数包括新增债券安排的支出</t>
    </r>
    <r>
      <rPr>
        <sz val="10"/>
        <rFont val="Times New Roman"/>
        <family val="1"/>
      </rPr>
      <t>3064</t>
    </r>
    <r>
      <rPr>
        <sz val="10"/>
        <rFont val="仿宋"/>
        <family val="3"/>
      </rPr>
      <t>万元，其中：</t>
    </r>
    <r>
      <rPr>
        <sz val="10"/>
        <rFont val="Times New Roman"/>
        <family val="1"/>
      </rPr>
      <t>2050202-</t>
    </r>
    <r>
      <rPr>
        <sz val="10"/>
        <rFont val="仿宋"/>
        <family val="3"/>
      </rPr>
      <t>小学教育</t>
    </r>
    <r>
      <rPr>
        <sz val="10"/>
        <rFont val="Times New Roman"/>
        <family val="1"/>
      </rPr>
      <t>964</t>
    </r>
    <r>
      <rPr>
        <sz val="10"/>
        <rFont val="仿宋"/>
        <family val="3"/>
      </rPr>
      <t>万元、</t>
    </r>
    <r>
      <rPr>
        <sz val="10"/>
        <rFont val="Times New Roman"/>
        <family val="1"/>
      </rPr>
      <t>2050203-</t>
    </r>
    <r>
      <rPr>
        <sz val="10"/>
        <rFont val="仿宋"/>
        <family val="3"/>
      </rPr>
      <t>初中教育</t>
    </r>
    <r>
      <rPr>
        <sz val="10"/>
        <rFont val="Times New Roman"/>
        <family val="1"/>
      </rPr>
      <t>510</t>
    </r>
    <r>
      <rPr>
        <sz val="10"/>
        <rFont val="仿宋"/>
        <family val="3"/>
      </rPr>
      <t>万元、</t>
    </r>
    <r>
      <rPr>
        <sz val="10"/>
        <rFont val="Times New Roman"/>
        <family val="1"/>
      </rPr>
      <t>2120399-</t>
    </r>
    <r>
      <rPr>
        <sz val="10"/>
        <rFont val="仿宋"/>
        <family val="3"/>
      </rPr>
      <t>其他城乡社区公共设施支出</t>
    </r>
    <r>
      <rPr>
        <sz val="10"/>
        <rFont val="Times New Roman"/>
        <family val="1"/>
      </rPr>
      <t>1590</t>
    </r>
    <r>
      <rPr>
        <sz val="10"/>
        <rFont val="仿宋"/>
        <family val="3"/>
      </rPr>
      <t>万元。</t>
    </r>
  </si>
  <si>
    <t>单位：万元</t>
  </si>
  <si>
    <t>收入项目</t>
  </si>
  <si>
    <t>支出项目</t>
  </si>
  <si>
    <r>
      <rPr>
        <b/>
        <sz val="12"/>
        <rFont val="黑体"/>
        <family val="3"/>
      </rPr>
      <t>一、本年收入</t>
    </r>
  </si>
  <si>
    <r>
      <rPr>
        <b/>
        <sz val="12"/>
        <rFont val="黑体"/>
        <family val="3"/>
      </rPr>
      <t>一、本年支出（预计）</t>
    </r>
  </si>
  <si>
    <r>
      <t xml:space="preserve">    1</t>
    </r>
    <r>
      <rPr>
        <b/>
        <sz val="12"/>
        <rFont val="楷体"/>
        <family val="3"/>
      </rPr>
      <t>、其他政府性基金收入</t>
    </r>
  </si>
  <si>
    <r>
      <t>1</t>
    </r>
    <r>
      <rPr>
        <b/>
        <sz val="12"/>
        <rFont val="楷体"/>
        <family val="3"/>
      </rPr>
      <t>、城乡社区支出</t>
    </r>
  </si>
  <si>
    <r>
      <t xml:space="preserve">      </t>
    </r>
    <r>
      <rPr>
        <b/>
        <sz val="12"/>
        <rFont val="仿宋"/>
        <family val="3"/>
      </rPr>
      <t>国有土地使用权出让收入及对应专项债务收入安排的支出</t>
    </r>
  </si>
  <si>
    <r>
      <t xml:space="preserve">          </t>
    </r>
    <r>
      <rPr>
        <sz val="12"/>
        <rFont val="仿宋"/>
        <family val="3"/>
      </rPr>
      <t>征地和征迁补偿支出</t>
    </r>
  </si>
  <si>
    <r>
      <t>2</t>
    </r>
    <r>
      <rPr>
        <b/>
        <sz val="12"/>
        <rFont val="楷体"/>
        <family val="3"/>
      </rPr>
      <t>、其他支出</t>
    </r>
  </si>
  <si>
    <r>
      <t xml:space="preserve">      </t>
    </r>
    <r>
      <rPr>
        <b/>
        <sz val="12"/>
        <rFont val="仿宋"/>
        <family val="3"/>
      </rPr>
      <t>其他政府性基金及对应专项债务收入安排的支出</t>
    </r>
  </si>
  <si>
    <r>
      <t xml:space="preserve">          </t>
    </r>
    <r>
      <rPr>
        <sz val="12"/>
        <rFont val="仿宋"/>
        <family val="3"/>
      </rPr>
      <t>其他地方自行试点项目收益专项债券收入安排的支出</t>
    </r>
  </si>
  <si>
    <r>
      <t>3</t>
    </r>
    <r>
      <rPr>
        <b/>
        <sz val="12"/>
        <rFont val="楷体"/>
        <family val="3"/>
      </rPr>
      <t>、债务付息支出</t>
    </r>
  </si>
  <si>
    <r>
      <t xml:space="preserve">      </t>
    </r>
    <r>
      <rPr>
        <b/>
        <sz val="12"/>
        <rFont val="仿宋"/>
        <family val="3"/>
      </rPr>
      <t>地方政府专项债务付息支出</t>
    </r>
  </si>
  <si>
    <r>
      <t xml:space="preserve">          </t>
    </r>
    <r>
      <rPr>
        <sz val="12"/>
        <rFont val="仿宋"/>
        <family val="3"/>
      </rPr>
      <t>国有土地使用权出让金债务付息支出</t>
    </r>
  </si>
  <si>
    <r>
      <t>4</t>
    </r>
    <r>
      <rPr>
        <b/>
        <sz val="12"/>
        <rFont val="楷体"/>
        <family val="3"/>
      </rPr>
      <t>、债务发行费用支出</t>
    </r>
  </si>
  <si>
    <r>
      <t xml:space="preserve">      </t>
    </r>
    <r>
      <rPr>
        <b/>
        <sz val="12"/>
        <rFont val="仿宋"/>
        <family val="3"/>
      </rPr>
      <t>地方政府专项债务发行费用支出</t>
    </r>
  </si>
  <si>
    <r>
      <t xml:space="preserve">          </t>
    </r>
    <r>
      <rPr>
        <sz val="12"/>
        <rFont val="仿宋"/>
        <family val="3"/>
      </rPr>
      <t>国有土地使用权出让金债务发行费用支出</t>
    </r>
  </si>
  <si>
    <r>
      <t>5</t>
    </r>
    <r>
      <rPr>
        <b/>
        <sz val="12"/>
        <rFont val="楷体"/>
        <family val="3"/>
      </rPr>
      <t>、抗疫特别国债安排的支出</t>
    </r>
  </si>
  <si>
    <r>
      <t xml:space="preserve">      </t>
    </r>
    <r>
      <rPr>
        <b/>
        <sz val="12"/>
        <rFont val="仿宋"/>
        <family val="3"/>
      </rPr>
      <t>基础设施建设</t>
    </r>
  </si>
  <si>
    <r>
      <t xml:space="preserve">          </t>
    </r>
    <r>
      <rPr>
        <sz val="12"/>
        <rFont val="仿宋"/>
        <family val="3"/>
      </rPr>
      <t>城镇老旧小区改造</t>
    </r>
  </si>
  <si>
    <r>
      <t xml:space="preserve">          </t>
    </r>
    <r>
      <rPr>
        <sz val="12"/>
        <rFont val="仿宋"/>
        <family val="3"/>
      </rPr>
      <t>交通基础设施建设</t>
    </r>
  </si>
  <si>
    <r>
      <rPr>
        <b/>
        <sz val="12"/>
        <rFont val="黑体"/>
        <family val="3"/>
      </rPr>
      <t>二、调入资金</t>
    </r>
  </si>
  <si>
    <r>
      <rPr>
        <b/>
        <sz val="12"/>
        <rFont val="黑体"/>
        <family val="3"/>
      </rPr>
      <t>二、调出资金</t>
    </r>
  </si>
  <si>
    <r>
      <rPr>
        <b/>
        <sz val="12"/>
        <rFont val="黑体"/>
        <family val="3"/>
      </rPr>
      <t>三、上级补助收入（预计）</t>
    </r>
  </si>
  <si>
    <r>
      <rPr>
        <b/>
        <sz val="12"/>
        <rFont val="黑体"/>
        <family val="3"/>
      </rPr>
      <t>三、上解支出</t>
    </r>
  </si>
  <si>
    <r>
      <rPr>
        <b/>
        <sz val="12"/>
        <rFont val="黑体"/>
        <family val="3"/>
      </rPr>
      <t>四、动用上年结余</t>
    </r>
  </si>
  <si>
    <r>
      <rPr>
        <b/>
        <sz val="12"/>
        <rFont val="黑体"/>
        <family val="3"/>
      </rPr>
      <t>四、结转下年</t>
    </r>
  </si>
  <si>
    <r>
      <rPr>
        <b/>
        <sz val="12"/>
        <rFont val="黑体"/>
        <family val="3"/>
      </rPr>
      <t>五、债务转贷收入</t>
    </r>
  </si>
  <si>
    <r>
      <rPr>
        <b/>
        <sz val="12"/>
        <rFont val="黑体"/>
        <family val="3"/>
      </rPr>
      <t>五、债务还本支出</t>
    </r>
  </si>
  <si>
    <r>
      <rPr>
        <b/>
        <sz val="12"/>
        <rFont val="黑体"/>
        <family val="3"/>
      </rPr>
      <t>收入合计</t>
    </r>
  </si>
  <si>
    <r>
      <rPr>
        <b/>
        <sz val="12"/>
        <rFont val="黑体"/>
        <family val="3"/>
      </rPr>
      <t>支出合计</t>
    </r>
  </si>
  <si>
    <t>备注：上级补助收入为上级返还土地出让金。</t>
  </si>
  <si>
    <t>2020年土地出让金及城市基础设施配套费收入收支计划调整平衡表</t>
  </si>
  <si>
    <r>
      <rPr>
        <sz val="12"/>
        <rFont val="仿宋"/>
        <family val="3"/>
      </rPr>
      <t>单位：万元</t>
    </r>
  </si>
  <si>
    <r>
      <rPr>
        <sz val="12"/>
        <rFont val="仿宋"/>
        <family val="3"/>
      </rPr>
      <t>序号</t>
    </r>
  </si>
  <si>
    <r>
      <rPr>
        <sz val="12"/>
        <color indexed="8"/>
        <rFont val="仿宋"/>
        <family val="3"/>
      </rPr>
      <t>收入项目</t>
    </r>
  </si>
  <si>
    <r>
      <rPr>
        <sz val="12"/>
        <rFont val="仿宋"/>
        <family val="3"/>
      </rPr>
      <t>支出项目</t>
    </r>
  </si>
  <si>
    <t>一、土地出让金收入</t>
  </si>
  <si>
    <t>一、政府购买服务</t>
  </si>
  <si>
    <t>联泰兴贤路中段片区</t>
  </si>
  <si>
    <r>
      <rPr>
        <sz val="11"/>
        <rFont val="仿宋"/>
        <family val="3"/>
      </rPr>
      <t>城市综合开发公司</t>
    </r>
    <r>
      <rPr>
        <sz val="11"/>
        <rFont val="Times New Roman"/>
        <family val="1"/>
      </rPr>
      <t>-</t>
    </r>
    <r>
      <rPr>
        <sz val="11"/>
        <rFont val="仿宋"/>
        <family val="3"/>
      </rPr>
      <t>锦美安置区项目</t>
    </r>
  </si>
  <si>
    <r>
      <rPr>
        <sz val="11"/>
        <rFont val="仿宋"/>
        <family val="3"/>
      </rPr>
      <t>龙头山</t>
    </r>
  </si>
  <si>
    <r>
      <rPr>
        <sz val="11"/>
        <rFont val="仿宋"/>
        <family val="3"/>
      </rPr>
      <t>城市综合开发公司</t>
    </r>
    <r>
      <rPr>
        <sz val="11"/>
        <rFont val="Times New Roman"/>
        <family val="1"/>
      </rPr>
      <t>-</t>
    </r>
    <r>
      <rPr>
        <sz val="11"/>
        <rFont val="仿宋"/>
        <family val="3"/>
      </rPr>
      <t>高山安置区项目</t>
    </r>
  </si>
  <si>
    <r>
      <rPr>
        <sz val="11"/>
        <rFont val="仿宋"/>
        <family val="3"/>
      </rPr>
      <t>江滨南路</t>
    </r>
    <r>
      <rPr>
        <sz val="11"/>
        <rFont val="Times New Roman"/>
        <family val="1"/>
      </rPr>
      <t>A</t>
    </r>
    <r>
      <rPr>
        <sz val="11"/>
        <rFont val="仿宋"/>
        <family val="3"/>
      </rPr>
      <t>地块（</t>
    </r>
    <r>
      <rPr>
        <sz val="11"/>
        <rFont val="Times New Roman"/>
        <family val="1"/>
      </rPr>
      <t>2019-3</t>
    </r>
    <r>
      <rPr>
        <sz val="11"/>
        <rFont val="仿宋"/>
        <family val="3"/>
      </rPr>
      <t>号）</t>
    </r>
  </si>
  <si>
    <r>
      <rPr>
        <sz val="11"/>
        <rFont val="仿宋"/>
        <family val="3"/>
      </rPr>
      <t>城市交通开发公司</t>
    </r>
    <r>
      <rPr>
        <sz val="11"/>
        <rFont val="Times New Roman"/>
        <family val="1"/>
      </rPr>
      <t>-</t>
    </r>
    <r>
      <rPr>
        <sz val="11"/>
        <rFont val="仿宋"/>
        <family val="3"/>
      </rPr>
      <t>站前大道项目</t>
    </r>
  </si>
  <si>
    <r>
      <rPr>
        <sz val="11"/>
        <rFont val="仿宋"/>
        <family val="3"/>
      </rPr>
      <t>鲤城房地产公司</t>
    </r>
    <r>
      <rPr>
        <sz val="11"/>
        <rFont val="Times New Roman"/>
        <family val="1"/>
      </rPr>
      <t>-</t>
    </r>
    <r>
      <rPr>
        <sz val="11"/>
        <rFont val="仿宋"/>
        <family val="3"/>
      </rPr>
      <t>美食街北拓项目</t>
    </r>
  </si>
  <si>
    <t>二、高速公路资本金</t>
  </si>
  <si>
    <t>鲤兴投资中心泉三高投光大银行项目资本金</t>
  </si>
  <si>
    <t>泉三高投国开基金</t>
  </si>
  <si>
    <t>市高投国开基金</t>
  </si>
  <si>
    <t>高速利息</t>
  </si>
  <si>
    <t>三、PPP项目</t>
  </si>
  <si>
    <t>站前大道西侧棚户区（石结构房）改造及基础设施建设PPP项目</t>
  </si>
  <si>
    <t>四、地方政府专项债券付息</t>
  </si>
  <si>
    <r>
      <rPr>
        <b/>
        <sz val="11"/>
        <rFont val="黑体"/>
        <family val="3"/>
      </rPr>
      <t>五、建设项目过渡费</t>
    </r>
  </si>
  <si>
    <t>江滨A地块项目</t>
  </si>
  <si>
    <t>龙头山片区改造项目</t>
  </si>
  <si>
    <t>站前大道鲤城段项目</t>
  </si>
  <si>
    <t>金塔段市政道路</t>
  </si>
  <si>
    <t>南迎宾大道项目</t>
  </si>
  <si>
    <t>爱国路道路拓改及片区改造建设工程项目</t>
  </si>
  <si>
    <t>江滨南路南侧（延陵、坂头、新步）片区改造项目</t>
  </si>
  <si>
    <t>南俊路北拓项目</t>
  </si>
  <si>
    <t>七支路项目</t>
  </si>
  <si>
    <t>中医联合医院东侧道路项目</t>
  </si>
  <si>
    <t>兴贤路北拓（福隆星城）项目</t>
  </si>
  <si>
    <t>六、地方政府专项债券发行费</t>
  </si>
  <si>
    <t>七、地方政府专项债券还本</t>
  </si>
  <si>
    <t>八、调出资金（调到一般公共预算）</t>
  </si>
  <si>
    <t>九、重点建设项目</t>
  </si>
  <si>
    <t>江滨南路南侧片区滨江A地块（延陵社区石结构房屋）改造项目</t>
  </si>
  <si>
    <t>江南兴贤路中段片区改造</t>
  </si>
  <si>
    <r>
      <rPr>
        <b/>
        <sz val="11"/>
        <rFont val="黑体"/>
        <family val="3"/>
      </rPr>
      <t>收入合计</t>
    </r>
  </si>
  <si>
    <r>
      <rPr>
        <b/>
        <sz val="11"/>
        <rFont val="黑体"/>
        <family val="3"/>
      </rPr>
      <t>支出合计</t>
    </r>
  </si>
  <si>
    <t>备注：土地出让金收入比年初预算减收52360万元，主要原因是联泰兴贤路中段片区项目今年没有推出招拍挂。</t>
  </si>
  <si>
    <t>2020年动用预算稳定调节基金安排支出情况表</t>
  </si>
  <si>
    <t>科目名称</t>
  </si>
  <si>
    <t>合计</t>
  </si>
  <si>
    <t>人员经费</t>
  </si>
  <si>
    <t>公用经费</t>
  </si>
  <si>
    <t>债务利息
及发行费</t>
  </si>
  <si>
    <t>专项经费</t>
  </si>
  <si>
    <t>一、一般公共服务支出</t>
  </si>
  <si>
    <t>类</t>
  </si>
  <si>
    <t xml:space="preserve">  1.人大事务</t>
  </si>
  <si>
    <t>款</t>
  </si>
  <si>
    <t xml:space="preserve">    ①人大代表履职能力提升</t>
  </si>
  <si>
    <t>项</t>
  </si>
  <si>
    <t xml:space="preserve">  2.财政事务</t>
  </si>
  <si>
    <t xml:space="preserve">    ②其他人力资源事务支出</t>
  </si>
  <si>
    <t xml:space="preserve">  3.纪检监察事务</t>
  </si>
  <si>
    <t xml:space="preserve">    ①一般行政管理事务</t>
  </si>
  <si>
    <t xml:space="preserve">  4.群众团体事务</t>
  </si>
  <si>
    <t xml:space="preserve">  5.组织事务</t>
  </si>
  <si>
    <t xml:space="preserve">    ②其他组织事务支出</t>
  </si>
  <si>
    <t>二、公共安全支出</t>
  </si>
  <si>
    <t xml:space="preserve">  1.司法</t>
  </si>
  <si>
    <t xml:space="preserve">    ④其他司法支出</t>
  </si>
  <si>
    <t>三、教育支出</t>
  </si>
  <si>
    <t xml:space="preserve">  1.教育管理事务</t>
  </si>
  <si>
    <t xml:space="preserve">    ①行政运行</t>
  </si>
  <si>
    <t xml:space="preserve">  2.普通教育</t>
  </si>
  <si>
    <t xml:space="preserve">    ①学前教育</t>
  </si>
  <si>
    <t xml:space="preserve">    ②小学教育</t>
  </si>
  <si>
    <t xml:space="preserve">    ③初中教育</t>
  </si>
  <si>
    <t xml:space="preserve">    ④高中教育</t>
  </si>
  <si>
    <t xml:space="preserve">    ⑤其他普通教育支出</t>
  </si>
  <si>
    <t xml:space="preserve">  3.职业教育</t>
  </si>
  <si>
    <t xml:space="preserve">    ①中等职业教育</t>
  </si>
  <si>
    <t xml:space="preserve">  4.特殊教育</t>
  </si>
  <si>
    <t xml:space="preserve">    ①特殊学校教育</t>
  </si>
  <si>
    <t xml:space="preserve">    ②其他特殊教育支出</t>
  </si>
  <si>
    <t xml:space="preserve">  5.进修及培训</t>
  </si>
  <si>
    <t xml:space="preserve">    ①教师进修</t>
  </si>
  <si>
    <t xml:space="preserve">  6.教育费附加安排的支出</t>
  </si>
  <si>
    <t xml:space="preserve">    ①农村中小学教学设施</t>
  </si>
  <si>
    <t xml:space="preserve">    ②城市中小学教学设施</t>
  </si>
  <si>
    <t xml:space="preserve">    ③其他教育费附加安排的支出</t>
  </si>
  <si>
    <t>四、科学技术支出</t>
  </si>
  <si>
    <t xml:space="preserve">  1.技术研究与开发</t>
  </si>
  <si>
    <t xml:space="preserve">    ①其他技术研究与开发支出</t>
  </si>
  <si>
    <t xml:space="preserve">  2.科技条件与服务</t>
  </si>
  <si>
    <t xml:space="preserve">    ①技术创新服务体系</t>
  </si>
  <si>
    <t xml:space="preserve">  3.科学技术普及</t>
  </si>
  <si>
    <t xml:space="preserve">    ①科普活动</t>
  </si>
  <si>
    <t xml:space="preserve">    ②其他科学技术普及支出</t>
  </si>
  <si>
    <t>五、文化旅游体育与传媒支出</t>
  </si>
  <si>
    <t xml:space="preserve">  1.文化和旅游</t>
  </si>
  <si>
    <t xml:space="preserve">    ②群众文化</t>
  </si>
  <si>
    <t xml:space="preserve">    ③文化创作与保护</t>
  </si>
  <si>
    <t xml:space="preserve">    ⑤其他文化和旅游支出</t>
  </si>
  <si>
    <t xml:space="preserve">  2.文物</t>
  </si>
  <si>
    <t xml:space="preserve">    ①文物保护</t>
  </si>
  <si>
    <t xml:space="preserve">  3.其他文化体育与传媒支出</t>
  </si>
  <si>
    <t xml:space="preserve">    ①其他文化旅游体育与传媒支出</t>
  </si>
  <si>
    <t>六、社会保障和就业支出</t>
  </si>
  <si>
    <t xml:space="preserve">  1.人力资源和社会保障管理事务</t>
  </si>
  <si>
    <t xml:space="preserve">    ①社会保险业务管理事务</t>
  </si>
  <si>
    <t xml:space="preserve">  2.民政管理事务</t>
  </si>
  <si>
    <t xml:space="preserve">    ③基层政权建设和社区治理</t>
  </si>
  <si>
    <t xml:space="preserve">    ④其他民政管理事务支出</t>
  </si>
  <si>
    <t xml:space="preserve">  3.行政事业单位养老支出</t>
  </si>
  <si>
    <t xml:space="preserve">    ①离退休人员管理机构</t>
  </si>
  <si>
    <t xml:space="preserve">    ②机关事业单位基本养老保险缴费支出</t>
  </si>
  <si>
    <t xml:space="preserve">    ③对机关事业单位基本养老保险基金的补助</t>
  </si>
  <si>
    <t xml:space="preserve">  4.抚恤</t>
  </si>
  <si>
    <t xml:space="preserve">    ①义务兵优待</t>
  </si>
  <si>
    <t xml:space="preserve">    ①其他优抚支出</t>
  </si>
  <si>
    <t xml:space="preserve">  5.退役安置</t>
  </si>
  <si>
    <t xml:space="preserve">    ①退役士兵安置</t>
  </si>
  <si>
    <t xml:space="preserve">    ①军队移交政府的离退休人员安置</t>
  </si>
  <si>
    <t xml:space="preserve">    ②军队移交政府离退休干部管理机构</t>
  </si>
  <si>
    <t xml:space="preserve">    ③军队转业干部安置</t>
  </si>
  <si>
    <t xml:space="preserve">  6.退役军人管理事务</t>
  </si>
  <si>
    <t xml:space="preserve">    ①拥军优属</t>
  </si>
  <si>
    <t>七、卫生健康支出</t>
  </si>
  <si>
    <t xml:space="preserve">  1.卫生健康管理事务</t>
  </si>
  <si>
    <t xml:space="preserve">  2.公共卫生</t>
  </si>
  <si>
    <t xml:space="preserve">    ③重大公共卫生专项</t>
  </si>
  <si>
    <t xml:space="preserve">  3.中医药</t>
  </si>
  <si>
    <t xml:space="preserve">    ①中医（民族医）药专项</t>
  </si>
  <si>
    <t xml:space="preserve">  4.计划生育事务</t>
  </si>
  <si>
    <t xml:space="preserve">    ①计划生育服务</t>
  </si>
  <si>
    <t xml:space="preserve">    ②其他计划生育事务支出</t>
  </si>
  <si>
    <t xml:space="preserve">  5.优抚对象医疗</t>
  </si>
  <si>
    <t xml:space="preserve">    ①优抚对象医疗补助</t>
  </si>
  <si>
    <t xml:space="preserve">  6.老龄卫生健康事务</t>
  </si>
  <si>
    <t xml:space="preserve">    ①老龄卫生健康事务</t>
  </si>
  <si>
    <t>八、节能环保支出</t>
  </si>
  <si>
    <t xml:space="preserve">  1.环境保护管理事务</t>
  </si>
  <si>
    <t>九、城乡社区支出</t>
  </si>
  <si>
    <t xml:space="preserve">  1.城乡社区管理事务</t>
  </si>
  <si>
    <t xml:space="preserve">    ①城管执法</t>
  </si>
  <si>
    <t xml:space="preserve">    ②其他城乡社区管理事务支出</t>
  </si>
  <si>
    <t xml:space="preserve">  2.城乡社区公共设施</t>
  </si>
  <si>
    <t xml:space="preserve">    ①其他城乡社区公共设施支出</t>
  </si>
  <si>
    <t xml:space="preserve">  3.城乡社区环境卫生</t>
  </si>
  <si>
    <t xml:space="preserve">    ①城乡社区环境卫生</t>
  </si>
  <si>
    <t>十、农林水支出</t>
  </si>
  <si>
    <t xml:space="preserve">  1.农业农村</t>
  </si>
  <si>
    <t xml:space="preserve">    ②农产品质量安全</t>
  </si>
  <si>
    <t xml:space="preserve">    ⑦其他农业支出</t>
  </si>
  <si>
    <t xml:space="preserve">  2.林业和草原</t>
  </si>
  <si>
    <t xml:space="preserve">    ①森林资源培育</t>
  </si>
  <si>
    <t xml:space="preserve">    ⑤林业草原防灾减灾</t>
  </si>
  <si>
    <t xml:space="preserve">  3.水利</t>
  </si>
  <si>
    <t xml:space="preserve">    ①水利工程运行与维护</t>
  </si>
  <si>
    <t xml:space="preserve">    ①水资源节约管理与保护</t>
  </si>
  <si>
    <t xml:space="preserve">    ①防汛</t>
  </si>
  <si>
    <t xml:space="preserve">  4.其他农林水支出</t>
  </si>
  <si>
    <t xml:space="preserve">    ①其他农林水支出</t>
  </si>
  <si>
    <t>十一、交通运输支出</t>
  </si>
  <si>
    <t xml:space="preserve">  1.公路水路运输</t>
  </si>
  <si>
    <t xml:space="preserve">    ①公路养护</t>
  </si>
  <si>
    <t xml:space="preserve">    ①其他公路水路运输支出</t>
  </si>
  <si>
    <t>十二、资源勘探工业信息等支出</t>
  </si>
  <si>
    <t xml:space="preserve">  1.支持中小企业发展和管理支出</t>
  </si>
  <si>
    <t xml:space="preserve">    ①中小企业发展专项</t>
  </si>
  <si>
    <t xml:space="preserve">    ②其他支持中小企业发展和管理支出</t>
  </si>
  <si>
    <t>十三、商业服务业等支出</t>
  </si>
  <si>
    <t xml:space="preserve">  1.商业流通事务</t>
  </si>
  <si>
    <t xml:space="preserve">    ①其他商业流通事务支出</t>
  </si>
  <si>
    <t xml:space="preserve">  2.涉外发展服务支出</t>
  </si>
  <si>
    <t xml:space="preserve">    ①其他涉外发展服务支出</t>
  </si>
  <si>
    <t>十四、粮油物资储备支出</t>
  </si>
  <si>
    <t xml:space="preserve">  1.粮油事务</t>
  </si>
  <si>
    <t xml:space="preserve">    ①粮食风险基金</t>
  </si>
  <si>
    <t>十六、其它支出</t>
  </si>
  <si>
    <t xml:space="preserve">  1.其他支出</t>
  </si>
  <si>
    <t xml:space="preserve">    ①其他支出</t>
  </si>
  <si>
    <t>十八、债务付息支出</t>
  </si>
  <si>
    <r>
      <t xml:space="preserve">    1.</t>
    </r>
    <r>
      <rPr>
        <b/>
        <sz val="14"/>
        <rFont val="楷体"/>
        <family val="3"/>
      </rPr>
      <t>地方政府一般债务付息支出</t>
    </r>
  </si>
  <si>
    <t xml:space="preserve">      ①地方政府一般债券付息支出</t>
  </si>
  <si>
    <t>附表二</t>
  </si>
  <si>
    <t>税种</t>
  </si>
  <si>
    <t>调整预算比
上年增长%</t>
  </si>
  <si>
    <t>备注</t>
  </si>
  <si>
    <t>调整预算数</t>
  </si>
  <si>
    <t>增减</t>
  </si>
  <si>
    <t>一、一般公共预算收入</t>
  </si>
  <si>
    <t>（一）税性收入</t>
  </si>
  <si>
    <r>
      <t>1</t>
    </r>
    <r>
      <rPr>
        <b/>
        <sz val="14"/>
        <rFont val="仿宋_GB2312"/>
        <family val="3"/>
      </rPr>
      <t>、区级工商税收</t>
    </r>
  </si>
  <si>
    <r>
      <t xml:space="preserve">      </t>
    </r>
    <r>
      <rPr>
        <sz val="14"/>
        <rFont val="仿宋_GB2312"/>
        <family val="3"/>
      </rPr>
      <t>企业所得税</t>
    </r>
  </si>
  <si>
    <r>
      <t xml:space="preserve">      </t>
    </r>
    <r>
      <rPr>
        <sz val="14"/>
        <rFont val="仿宋_GB2312"/>
        <family val="3"/>
      </rPr>
      <t>个人所得税</t>
    </r>
  </si>
  <si>
    <r>
      <t xml:space="preserve">      </t>
    </r>
    <r>
      <rPr>
        <sz val="14"/>
        <rFont val="仿宋_GB2312"/>
        <family val="3"/>
      </rPr>
      <t>资源税</t>
    </r>
  </si>
  <si>
    <r>
      <t xml:space="preserve">      </t>
    </r>
    <r>
      <rPr>
        <sz val="14"/>
        <rFont val="仿宋_GB2312"/>
        <family val="3"/>
      </rPr>
      <t>城市维护建设税</t>
    </r>
  </si>
  <si>
    <r>
      <t xml:space="preserve">      </t>
    </r>
    <r>
      <rPr>
        <sz val="14"/>
        <rFont val="仿宋_GB2312"/>
        <family val="3"/>
      </rPr>
      <t>房产税</t>
    </r>
  </si>
  <si>
    <r>
      <t xml:space="preserve">      </t>
    </r>
    <r>
      <rPr>
        <sz val="14"/>
        <rFont val="仿宋_GB2312"/>
        <family val="3"/>
      </rPr>
      <t>印花税</t>
    </r>
  </si>
  <si>
    <r>
      <t xml:space="preserve">      </t>
    </r>
    <r>
      <rPr>
        <sz val="14"/>
        <rFont val="仿宋_GB2312"/>
        <family val="3"/>
      </rPr>
      <t>城镇土地使用税</t>
    </r>
  </si>
  <si>
    <r>
      <t xml:space="preserve">      </t>
    </r>
    <r>
      <rPr>
        <sz val="14"/>
        <rFont val="仿宋_GB2312"/>
        <family val="3"/>
      </rPr>
      <t>土地增值税</t>
    </r>
  </si>
  <si>
    <r>
      <t xml:space="preserve">      </t>
    </r>
    <r>
      <rPr>
        <sz val="14"/>
        <rFont val="仿宋_GB2312"/>
        <family val="3"/>
      </rPr>
      <t>车船税</t>
    </r>
  </si>
  <si>
    <r>
      <t xml:space="preserve">      </t>
    </r>
    <r>
      <rPr>
        <sz val="14"/>
        <rFont val="宋体"/>
        <family val="0"/>
      </rPr>
      <t>环境保护税</t>
    </r>
  </si>
  <si>
    <r>
      <t xml:space="preserve">      </t>
    </r>
    <r>
      <rPr>
        <sz val="14"/>
        <rFont val="宋体"/>
        <family val="0"/>
      </rPr>
      <t>其他税收收入</t>
    </r>
  </si>
  <si>
    <r>
      <t>2</t>
    </r>
    <r>
      <rPr>
        <b/>
        <sz val="14"/>
        <rFont val="仿宋_GB2312"/>
        <family val="3"/>
      </rPr>
      <t>、契税及耕地占用税</t>
    </r>
  </si>
  <si>
    <r>
      <t xml:space="preserve">      </t>
    </r>
    <r>
      <rPr>
        <sz val="14"/>
        <rFont val="仿宋_GB2312"/>
        <family val="3"/>
      </rPr>
      <t>契税</t>
    </r>
  </si>
  <si>
    <r>
      <t xml:space="preserve">      </t>
    </r>
    <r>
      <rPr>
        <sz val="14"/>
        <rFont val="仿宋_GB2312"/>
        <family val="3"/>
      </rPr>
      <t>耕地占用税</t>
    </r>
  </si>
  <si>
    <t>（二）非税收入</t>
  </si>
  <si>
    <r>
      <t xml:space="preserve">      </t>
    </r>
    <r>
      <rPr>
        <sz val="14"/>
        <rFont val="仿宋_GB2312"/>
        <family val="3"/>
      </rPr>
      <t>行政事业性收费收入</t>
    </r>
  </si>
  <si>
    <r>
      <t xml:space="preserve">      </t>
    </r>
    <r>
      <rPr>
        <sz val="14"/>
        <rFont val="仿宋_GB2312"/>
        <family val="3"/>
      </rPr>
      <t>罚没收入</t>
    </r>
  </si>
  <si>
    <r>
      <t xml:space="preserve">      </t>
    </r>
    <r>
      <rPr>
        <sz val="14"/>
        <rFont val="仿宋_GB2312"/>
        <family val="3"/>
      </rPr>
      <t>专项收入</t>
    </r>
  </si>
  <si>
    <r>
      <t xml:space="preserve">          </t>
    </r>
    <r>
      <rPr>
        <sz val="14"/>
        <rFont val="仿宋_GB2312"/>
        <family val="3"/>
      </rPr>
      <t>教育费附加收入</t>
    </r>
  </si>
  <si>
    <r>
      <t xml:space="preserve">          </t>
    </r>
    <r>
      <rPr>
        <sz val="14"/>
        <rFont val="仿宋_GB2312"/>
        <family val="3"/>
      </rPr>
      <t>残疾人就业保障金收入</t>
    </r>
  </si>
  <si>
    <r>
      <t xml:space="preserve">      </t>
    </r>
    <r>
      <rPr>
        <sz val="14"/>
        <rFont val="仿宋_GB2312"/>
        <family val="3"/>
      </rPr>
      <t>国有资本经营收入</t>
    </r>
  </si>
  <si>
    <r>
      <t xml:space="preserve">      </t>
    </r>
    <r>
      <rPr>
        <sz val="14"/>
        <rFont val="仿宋_GB2312"/>
        <family val="3"/>
      </rPr>
      <t>国有资源</t>
    </r>
    <r>
      <rPr>
        <sz val="14"/>
        <rFont val="Times New Roman"/>
        <family val="1"/>
      </rPr>
      <t>(</t>
    </r>
    <r>
      <rPr>
        <sz val="14"/>
        <rFont val="仿宋_GB2312"/>
        <family val="3"/>
      </rPr>
      <t>资产</t>
    </r>
    <r>
      <rPr>
        <sz val="14"/>
        <rFont val="Times New Roman"/>
        <family val="1"/>
      </rPr>
      <t>)</t>
    </r>
    <r>
      <rPr>
        <sz val="14"/>
        <rFont val="仿宋_GB2312"/>
        <family val="3"/>
      </rPr>
      <t>有偿使用收入</t>
    </r>
  </si>
  <si>
    <t xml:space="preserve">      捐赠收入</t>
  </si>
  <si>
    <r>
      <t xml:space="preserve">      </t>
    </r>
    <r>
      <rPr>
        <sz val="14"/>
        <rFont val="宋体"/>
        <family val="0"/>
      </rPr>
      <t>政府住房基金收入</t>
    </r>
  </si>
  <si>
    <r>
      <t xml:space="preserve">      </t>
    </r>
    <r>
      <rPr>
        <sz val="14"/>
        <rFont val="宋体"/>
        <family val="0"/>
      </rPr>
      <t>其他收入</t>
    </r>
  </si>
  <si>
    <t>二、上缴中央五税</t>
  </si>
  <si>
    <r>
      <t xml:space="preserve">      </t>
    </r>
    <r>
      <rPr>
        <sz val="14"/>
        <rFont val="仿宋_GB2312"/>
        <family val="3"/>
      </rPr>
      <t>增值税（中央</t>
    </r>
    <r>
      <rPr>
        <sz val="14"/>
        <rFont val="Times New Roman"/>
        <family val="1"/>
      </rPr>
      <t>50%</t>
    </r>
    <r>
      <rPr>
        <sz val="14"/>
        <rFont val="仿宋_GB2312"/>
        <family val="3"/>
      </rPr>
      <t>、地方</t>
    </r>
    <r>
      <rPr>
        <sz val="14"/>
        <rFont val="Times New Roman"/>
        <family val="1"/>
      </rPr>
      <t>50%</t>
    </r>
    <r>
      <rPr>
        <sz val="14"/>
        <rFont val="仿宋_GB2312"/>
        <family val="3"/>
      </rPr>
      <t>）</t>
    </r>
  </si>
  <si>
    <r>
      <t xml:space="preserve">      </t>
    </r>
    <r>
      <rPr>
        <sz val="14"/>
        <rFont val="仿宋_GB2312"/>
        <family val="3"/>
      </rPr>
      <t>企业所得税（中央</t>
    </r>
    <r>
      <rPr>
        <sz val="14"/>
        <rFont val="Times New Roman"/>
        <family val="1"/>
      </rPr>
      <t>60%</t>
    </r>
    <r>
      <rPr>
        <sz val="14"/>
        <rFont val="仿宋_GB2312"/>
        <family val="3"/>
      </rPr>
      <t>、地方</t>
    </r>
    <r>
      <rPr>
        <sz val="14"/>
        <rFont val="Times New Roman"/>
        <family val="1"/>
      </rPr>
      <t>40%</t>
    </r>
    <r>
      <rPr>
        <sz val="14"/>
        <rFont val="仿宋_GB2312"/>
        <family val="3"/>
      </rPr>
      <t>）</t>
    </r>
  </si>
  <si>
    <r>
      <t xml:space="preserve">      </t>
    </r>
    <r>
      <rPr>
        <sz val="14"/>
        <rFont val="仿宋_GB2312"/>
        <family val="3"/>
      </rPr>
      <t>个人所得税（中央</t>
    </r>
    <r>
      <rPr>
        <sz val="14"/>
        <rFont val="Times New Roman"/>
        <family val="1"/>
      </rPr>
      <t>60%</t>
    </r>
    <r>
      <rPr>
        <sz val="14"/>
        <rFont val="仿宋_GB2312"/>
        <family val="3"/>
      </rPr>
      <t>、地方</t>
    </r>
    <r>
      <rPr>
        <sz val="14"/>
        <rFont val="Times New Roman"/>
        <family val="1"/>
      </rPr>
      <t>40%</t>
    </r>
    <r>
      <rPr>
        <sz val="14"/>
        <rFont val="仿宋_GB2312"/>
        <family val="3"/>
      </rPr>
      <t>）</t>
    </r>
  </si>
  <si>
    <r>
      <t xml:space="preserve">      </t>
    </r>
    <r>
      <rPr>
        <sz val="14"/>
        <rFont val="仿宋_GB2312"/>
        <family val="3"/>
      </rPr>
      <t>消费税（中央</t>
    </r>
    <r>
      <rPr>
        <sz val="14"/>
        <rFont val="Times New Roman"/>
        <family val="1"/>
      </rPr>
      <t>100%</t>
    </r>
    <r>
      <rPr>
        <sz val="14"/>
        <rFont val="仿宋_GB2312"/>
        <family val="3"/>
      </rPr>
      <t>）</t>
    </r>
  </si>
  <si>
    <r>
      <t xml:space="preserve">      </t>
    </r>
    <r>
      <rPr>
        <sz val="14"/>
        <rFont val="仿宋_GB2312"/>
        <family val="3"/>
      </rPr>
      <t>车辆购置税（中央</t>
    </r>
    <r>
      <rPr>
        <sz val="14"/>
        <rFont val="Times New Roman"/>
        <family val="1"/>
      </rPr>
      <t>100%</t>
    </r>
    <r>
      <rPr>
        <sz val="14"/>
        <rFont val="仿宋_GB2312"/>
        <family val="3"/>
      </rPr>
      <t>）</t>
    </r>
  </si>
  <si>
    <t>三、一般公共预算总收入</t>
  </si>
  <si>
    <r>
      <t xml:space="preserve">      </t>
    </r>
    <r>
      <rPr>
        <b/>
        <sz val="14"/>
        <rFont val="仿宋_GB2312"/>
        <family val="3"/>
      </rPr>
      <t>其中：工商总税</t>
    </r>
  </si>
  <si>
    <t>附表三</t>
  </si>
  <si>
    <t>附表四</t>
  </si>
  <si>
    <t>附表五</t>
  </si>
  <si>
    <t>附表六</t>
  </si>
  <si>
    <t>2020年一般公共预算收入调整预算情况表</t>
  </si>
  <si>
    <r>
      <t xml:space="preserve">                         </t>
    </r>
    <r>
      <rPr>
        <sz val="16"/>
        <rFont val="宋体"/>
        <family val="0"/>
      </rPr>
      <t>附表二：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年一般公共预算收入调整预算情况表</t>
    </r>
  </si>
  <si>
    <r>
      <t xml:space="preserve">                         </t>
    </r>
    <r>
      <rPr>
        <sz val="16"/>
        <rFont val="宋体"/>
        <family val="0"/>
      </rPr>
      <t>附表三：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年一般公共预算支出调整预算情况表</t>
    </r>
  </si>
  <si>
    <r>
      <t xml:space="preserve">                         </t>
    </r>
    <r>
      <rPr>
        <sz val="16"/>
        <rFont val="宋体"/>
        <family val="0"/>
      </rPr>
      <t>附表四：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年政府性基金预算收支调整平衡表</t>
    </r>
  </si>
  <si>
    <r>
      <t xml:space="preserve">                         </t>
    </r>
    <r>
      <rPr>
        <sz val="16"/>
        <rFont val="宋体"/>
        <family val="0"/>
      </rPr>
      <t>附表五：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年土地出让金收支计划调整平衡表</t>
    </r>
  </si>
  <si>
    <r>
      <t xml:space="preserve">                         </t>
    </r>
    <r>
      <rPr>
        <sz val="16"/>
        <rFont val="宋体"/>
        <family val="0"/>
      </rPr>
      <t>附表六：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年动用预算稳定调节基金安排支出情况表</t>
    </r>
  </si>
  <si>
    <t>2019年实
际完成数</t>
  </si>
  <si>
    <r>
      <t xml:space="preserve">          </t>
    </r>
    <r>
      <rPr>
        <sz val="14"/>
        <rFont val="仿宋_GB2312"/>
        <family val="3"/>
      </rPr>
      <t>森林植被恢复费</t>
    </r>
  </si>
  <si>
    <t>说明：不包括自然人中心市区房产交易税收。</t>
  </si>
  <si>
    <r>
      <t xml:space="preserve">       </t>
    </r>
    <r>
      <rPr>
        <sz val="14"/>
        <rFont val="仿宋_GB2312"/>
        <family val="3"/>
      </rPr>
      <t>增值税（含营业税）</t>
    </r>
  </si>
  <si>
    <r>
      <t xml:space="preserve">          </t>
    </r>
    <r>
      <rPr>
        <sz val="14"/>
        <rFont val="宋体"/>
        <family val="0"/>
      </rPr>
      <t>水利建设专项收入</t>
    </r>
  </si>
  <si>
    <r>
      <t xml:space="preserve">          </t>
    </r>
    <r>
      <rPr>
        <sz val="14"/>
        <rFont val="宋体"/>
        <family val="0"/>
      </rPr>
      <t>其他专项收入</t>
    </r>
  </si>
  <si>
    <t>原预算数</t>
  </si>
  <si>
    <t>调整预算</t>
  </si>
  <si>
    <t>原预算</t>
  </si>
  <si>
    <r>
      <t>2020</t>
    </r>
    <r>
      <rPr>
        <sz val="10"/>
        <rFont val="仿宋"/>
        <family val="3"/>
      </rPr>
      <t>年原
预算数</t>
    </r>
  </si>
  <si>
    <t>比原预算
数增减</t>
  </si>
  <si>
    <t>原预算</t>
  </si>
  <si>
    <t>调整
预算</t>
  </si>
  <si>
    <t>原预算</t>
  </si>
  <si>
    <t>比原预算
增减</t>
  </si>
  <si>
    <t>调整
预算</t>
  </si>
  <si>
    <t>比原预算增减</t>
  </si>
  <si>
    <t>原预算</t>
  </si>
  <si>
    <t>2020年调整预算</t>
  </si>
  <si>
    <r>
      <t>2019</t>
    </r>
    <r>
      <rPr>
        <sz val="10"/>
        <rFont val="仿宋"/>
        <family val="3"/>
      </rPr>
      <t>年调
整预算数</t>
    </r>
  </si>
  <si>
    <r>
      <rPr>
        <sz val="16"/>
        <rFont val="黑体"/>
        <family val="3"/>
      </rPr>
      <t>附表一</t>
    </r>
  </si>
  <si>
    <r>
      <t>2020</t>
    </r>
    <r>
      <rPr>
        <sz val="25"/>
        <rFont val="方正小标宋简体"/>
        <family val="4"/>
      </rPr>
      <t>年政府性基金预算收支调整平衡表</t>
    </r>
  </si>
  <si>
    <t>一、一般公共预算收入</t>
  </si>
  <si>
    <t>二、返还性收入</t>
  </si>
  <si>
    <t>三、市级财力补助</t>
  </si>
  <si>
    <t>四、债务转贷收入</t>
  </si>
  <si>
    <t>五、调入资金</t>
  </si>
  <si>
    <t>六、调入预算稳定调节基金</t>
  </si>
  <si>
    <t>七、上级转移支付资金收入</t>
  </si>
  <si>
    <t>一、上解上级支出</t>
  </si>
  <si>
    <t>二、体制财力</t>
  </si>
  <si>
    <t>四、一般公共预算支出</t>
  </si>
  <si>
    <t>五、预算稳定调节基金安排支出</t>
  </si>
  <si>
    <t>六、上级转移支付资金安排支出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</si>
</sst>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 "/>
    <numFmt numFmtId="178" formatCode="#,##0.00_ "/>
    <numFmt numFmtId="179" formatCode="_ * #,##0_ ;_ * \-#,##0_ ;_ * &quot;-&quot;??_ ;_ @_ "/>
    <numFmt numFmtId="180" formatCode="0_);[Red]\(0\)"/>
    <numFmt numFmtId="181" formatCode="0.00_);[Red]\(0.00\)"/>
    <numFmt numFmtId="182" formatCode="0.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0">
    <font>
      <sz val="11"/>
      <color theme="1"/>
      <name val="Calibri"/>
      <family val="0"/>
    </font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22"/>
      <name val="方正小标宋简体"/>
      <family val="4"/>
    </font>
    <font>
      <sz val="14"/>
      <name val="仿宋"/>
      <family val="3"/>
    </font>
    <font>
      <b/>
      <sz val="14"/>
      <name val="黑体"/>
      <family val="3"/>
    </font>
    <font>
      <b/>
      <sz val="14"/>
      <name val="楷体"/>
      <family val="3"/>
    </font>
    <font>
      <sz val="14"/>
      <name val="宋体"/>
      <family val="0"/>
    </font>
    <font>
      <b/>
      <sz val="14"/>
      <name val="Times New Roman"/>
      <family val="1"/>
    </font>
    <font>
      <b/>
      <sz val="25"/>
      <name val="Times New Roman"/>
      <family val="1"/>
    </font>
    <font>
      <b/>
      <sz val="12"/>
      <name val="Times New Roman"/>
      <family val="1"/>
    </font>
    <font>
      <sz val="12"/>
      <name val="仿宋"/>
      <family val="3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b/>
      <sz val="11"/>
      <name val="黑体"/>
      <family val="3"/>
    </font>
    <font>
      <b/>
      <sz val="11"/>
      <name val="Times New Roman"/>
      <family val="1"/>
    </font>
    <font>
      <b/>
      <sz val="12"/>
      <name val="黑体"/>
      <family val="3"/>
    </font>
    <font>
      <sz val="11"/>
      <name val="Times New Roman"/>
      <family val="1"/>
    </font>
    <font>
      <sz val="11"/>
      <name val="仿宋"/>
      <family val="3"/>
    </font>
    <font>
      <sz val="25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2"/>
      <name val="华文中宋"/>
      <family val="0"/>
    </font>
    <font>
      <b/>
      <sz val="3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10"/>
      <name val="宋体"/>
      <family val="0"/>
    </font>
    <font>
      <b/>
      <sz val="12"/>
      <name val="楷体"/>
      <family val="3"/>
    </font>
    <font>
      <b/>
      <sz val="12"/>
      <name val="仿宋"/>
      <family val="3"/>
    </font>
    <font>
      <b/>
      <sz val="10"/>
      <name val="黑体"/>
      <family val="3"/>
    </font>
    <font>
      <sz val="10"/>
      <name val="仿宋"/>
      <family val="3"/>
    </font>
    <font>
      <sz val="10"/>
      <name val="宋体"/>
      <family val="0"/>
    </font>
    <font>
      <b/>
      <sz val="10"/>
      <name val="楷体"/>
      <family val="3"/>
    </font>
    <font>
      <sz val="10"/>
      <name val="MS Gothic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sz val="14"/>
      <name val="Arial"/>
      <family val="2"/>
    </font>
    <font>
      <sz val="14"/>
      <name val="Helv"/>
      <family val="2"/>
    </font>
    <font>
      <sz val="16"/>
      <name val="宋体"/>
      <family val="0"/>
    </font>
    <font>
      <sz val="16"/>
      <name val="黑体"/>
      <family val="3"/>
    </font>
    <font>
      <sz val="25"/>
      <name val="方正小标宋简体"/>
      <family val="4"/>
    </font>
    <font>
      <sz val="12"/>
      <name val="方正黑体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黑体"/>
      <family val="3"/>
    </font>
    <font>
      <b/>
      <sz val="14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sz val="14"/>
      <color theme="1"/>
      <name val="仿宋"/>
      <family val="3"/>
    </font>
    <font>
      <b/>
      <sz val="14"/>
      <color theme="1"/>
      <name val="黑体"/>
      <family val="3"/>
    </font>
    <font>
      <b/>
      <sz val="14"/>
      <color theme="1"/>
      <name val="楷体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78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7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8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7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78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51" fillId="0" borderId="0" applyNumberFormat="0" applyFill="0" applyBorder="0" applyAlignment="0" applyProtection="0"/>
    <xf numFmtId="37" fontId="49" fillId="0" borderId="0">
      <alignment/>
      <protection/>
    </xf>
    <xf numFmtId="37" fontId="49" fillId="0" borderId="0">
      <alignment/>
      <protection/>
    </xf>
    <xf numFmtId="0" fontId="50" fillId="0" borderId="0">
      <alignment/>
      <protection/>
    </xf>
    <xf numFmtId="0" fontId="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8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82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4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6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44" fontId="31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87" fillId="28" borderId="9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35" fillId="29" borderId="10" applyNumberFormat="0" applyAlignment="0" applyProtection="0"/>
    <xf numFmtId="0" fontId="88" fillId="30" borderId="11" applyNumberFormat="0" applyAlignment="0" applyProtection="0"/>
    <xf numFmtId="0" fontId="37" fillId="31" borderId="12" applyNumberFormat="0" applyAlignment="0" applyProtection="0"/>
    <xf numFmtId="0" fontId="37" fillId="31" borderId="12" applyNumberFormat="0" applyAlignment="0" applyProtection="0"/>
    <xf numFmtId="0" fontId="37" fillId="31" borderId="12" applyNumberFormat="0" applyAlignment="0" applyProtection="0"/>
    <xf numFmtId="0" fontId="37" fillId="31" borderId="12" applyNumberFormat="0" applyAlignment="0" applyProtection="0"/>
    <xf numFmtId="0" fontId="37" fillId="31" borderId="12" applyNumberFormat="0" applyAlignment="0" applyProtection="0"/>
    <xf numFmtId="0" fontId="37" fillId="31" borderId="12" applyNumberFormat="0" applyAlignment="0" applyProtection="0"/>
    <xf numFmtId="0" fontId="37" fillId="31" borderId="12" applyNumberFormat="0" applyAlignment="0" applyProtection="0"/>
    <xf numFmtId="0" fontId="37" fillId="31" borderId="12" applyNumberFormat="0" applyAlignment="0" applyProtection="0"/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1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50" fillId="0" borderId="0">
      <alignment/>
      <protection/>
    </xf>
    <xf numFmtId="176" fontId="1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8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78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78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78" fillId="3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78" fillId="39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7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92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93" fillId="28" borderId="15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41" fillId="29" borderId="16" applyNumberFormat="0" applyAlignment="0" applyProtection="0"/>
    <xf numFmtId="0" fontId="94" fillId="44" borderId="9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46" fillId="9" borderId="10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5" fillId="0" borderId="0" applyNumberFormat="0" applyFill="0" applyBorder="0" applyAlignment="0" applyProtection="0"/>
    <xf numFmtId="0" fontId="31" fillId="45" borderId="17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</cellStyleXfs>
  <cellXfs count="228">
    <xf numFmtId="0" fontId="0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2" fillId="0" borderId="0" xfId="262" applyFont="1" applyFill="1" applyAlignment="1">
      <alignment vertical="center" wrapText="1"/>
      <protection/>
    </xf>
    <xf numFmtId="0" fontId="2" fillId="0" borderId="0" xfId="262" applyFont="1" applyFill="1" applyAlignment="1">
      <alignment horizontal="center" vertical="center"/>
      <protection/>
    </xf>
    <xf numFmtId="0" fontId="2" fillId="0" borderId="0" xfId="262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7" fontId="4" fillId="0" borderId="0" xfId="257" applyNumberFormat="1" applyFont="1" applyFill="1" applyBorder="1" applyAlignment="1">
      <alignment horizontal="center" vertical="center"/>
      <protection/>
    </xf>
    <xf numFmtId="0" fontId="4" fillId="0" borderId="0" xfId="257" applyFont="1" applyFill="1" applyBorder="1">
      <alignment vertical="center"/>
      <protection/>
    </xf>
    <xf numFmtId="0" fontId="4" fillId="0" borderId="0" xfId="262" applyFont="1" applyFill="1" applyBorder="1" applyAlignment="1">
      <alignment vertical="center"/>
      <protection/>
    </xf>
    <xf numFmtId="0" fontId="4" fillId="0" borderId="0" xfId="257" applyFont="1" applyFill="1" applyAlignment="1">
      <alignment vertical="center" wrapText="1"/>
      <protection/>
    </xf>
    <xf numFmtId="177" fontId="4" fillId="0" borderId="0" xfId="257" applyNumberFormat="1" applyFont="1" applyFill="1" applyAlignment="1">
      <alignment horizontal="center" vertical="center"/>
      <protection/>
    </xf>
    <xf numFmtId="0" fontId="4" fillId="0" borderId="0" xfId="257" applyFont="1" applyFill="1">
      <alignment vertical="center"/>
      <protection/>
    </xf>
    <xf numFmtId="0" fontId="4" fillId="0" borderId="0" xfId="262" applyFont="1" applyFill="1" applyAlignment="1">
      <alignment vertical="center"/>
      <protection/>
    </xf>
    <xf numFmtId="0" fontId="6" fillId="0" borderId="19" xfId="257" applyFont="1" applyFill="1" applyBorder="1" applyAlignment="1">
      <alignment horizontal="center" vertical="center" wrapText="1"/>
      <protection/>
    </xf>
    <xf numFmtId="0" fontId="7" fillId="0" borderId="19" xfId="262" applyFont="1" applyFill="1" applyBorder="1" applyAlignment="1">
      <alignment vertical="center" wrapText="1"/>
      <protection/>
    </xf>
    <xf numFmtId="0" fontId="8" fillId="0" borderId="19" xfId="262" applyFont="1" applyFill="1" applyBorder="1" applyAlignment="1">
      <alignment vertical="center" wrapText="1"/>
      <protection/>
    </xf>
    <xf numFmtId="0" fontId="9" fillId="0" borderId="0" xfId="262" applyFont="1" applyFill="1" applyAlignment="1">
      <alignment vertical="center"/>
      <protection/>
    </xf>
    <xf numFmtId="0" fontId="10" fillId="0" borderId="19" xfId="262" applyFont="1" applyFill="1" applyBorder="1" applyAlignment="1">
      <alignment vertical="center" wrapText="1"/>
      <protection/>
    </xf>
    <xf numFmtId="0" fontId="6" fillId="0" borderId="19" xfId="262" applyFont="1" applyFill="1" applyBorder="1" applyAlignment="1">
      <alignment vertical="center" wrapText="1"/>
      <protection/>
    </xf>
    <xf numFmtId="0" fontId="7" fillId="0" borderId="19" xfId="262" applyFont="1" applyFill="1" applyBorder="1" applyAlignment="1">
      <alignment horizontal="center" vertical="center" wrapText="1"/>
      <protection/>
    </xf>
    <xf numFmtId="0" fontId="2" fillId="0" borderId="0" xfId="258" applyFont="1" applyFill="1" applyBorder="1" applyAlignment="1">
      <alignment vertical="center"/>
      <protection/>
    </xf>
    <xf numFmtId="0" fontId="11" fillId="0" borderId="0" xfId="258" applyFont="1" applyFill="1" applyAlignment="1">
      <alignment vertical="center"/>
      <protection/>
    </xf>
    <xf numFmtId="0" fontId="2" fillId="0" borderId="0" xfId="258" applyFont="1" applyFill="1" applyAlignment="1">
      <alignment vertical="center"/>
      <protection/>
    </xf>
    <xf numFmtId="0" fontId="12" fillId="0" borderId="0" xfId="258" applyFont="1" applyFill="1" applyAlignment="1">
      <alignment vertical="center"/>
      <protection/>
    </xf>
    <xf numFmtId="0" fontId="13" fillId="0" borderId="0" xfId="258" applyFont="1" applyFill="1" applyAlignment="1">
      <alignment vertical="center"/>
      <protection/>
    </xf>
    <xf numFmtId="0" fontId="13" fillId="0" borderId="0" xfId="261" applyFont="1" applyFill="1" applyAlignment="1">
      <alignment vertical="center"/>
      <protection/>
    </xf>
    <xf numFmtId="0" fontId="2" fillId="0" borderId="0" xfId="261" applyFont="1" applyFill="1" applyAlignment="1">
      <alignment horizontal="center" vertical="center"/>
      <protection/>
    </xf>
    <xf numFmtId="0" fontId="2" fillId="0" borderId="0" xfId="261" applyFont="1" applyFill="1" applyAlignment="1">
      <alignment vertical="center"/>
      <protection/>
    </xf>
    <xf numFmtId="177" fontId="2" fillId="0" borderId="0" xfId="344" applyNumberFormat="1" applyFont="1" applyFill="1" applyAlignment="1">
      <alignment horizontal="center" vertical="center"/>
    </xf>
    <xf numFmtId="0" fontId="2" fillId="0" borderId="0" xfId="261" applyFont="1" applyFill="1" applyAlignment="1">
      <alignment horizontal="center" vertical="center" wrapText="1"/>
      <protection/>
    </xf>
    <xf numFmtId="177" fontId="2" fillId="0" borderId="0" xfId="261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177" fontId="2" fillId="0" borderId="0" xfId="258" applyNumberFormat="1" applyFont="1" applyFill="1" applyAlignment="1">
      <alignment vertical="center"/>
      <protection/>
    </xf>
    <xf numFmtId="0" fontId="2" fillId="0" borderId="0" xfId="258" applyFont="1" applyFill="1" applyAlignment="1">
      <alignment horizontal="center" vertical="center"/>
      <protection/>
    </xf>
    <xf numFmtId="0" fontId="2" fillId="0" borderId="19" xfId="258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177" fontId="15" fillId="0" borderId="19" xfId="0" applyNumberFormat="1" applyFont="1" applyFill="1" applyBorder="1" applyAlignment="1">
      <alignment horizontal="center" vertical="center" wrapText="1"/>
    </xf>
    <xf numFmtId="180" fontId="2" fillId="0" borderId="19" xfId="258" applyNumberFormat="1" applyFont="1" applyFill="1" applyBorder="1" applyAlignment="1">
      <alignment horizontal="center" vertical="center" wrapText="1"/>
      <protection/>
    </xf>
    <xf numFmtId="177" fontId="17" fillId="0" borderId="19" xfId="0" applyNumberFormat="1" applyFont="1" applyFill="1" applyBorder="1" applyAlignment="1">
      <alignment horizontal="center" vertical="center"/>
    </xf>
    <xf numFmtId="177" fontId="18" fillId="0" borderId="19" xfId="258" applyNumberFormat="1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177" fontId="19" fillId="0" borderId="19" xfId="0" applyNumberFormat="1" applyFont="1" applyFill="1" applyBorder="1" applyAlignment="1">
      <alignment horizontal="center" vertical="center"/>
    </xf>
    <xf numFmtId="180" fontId="19" fillId="0" borderId="19" xfId="259" applyNumberFormat="1" applyFont="1" applyFill="1" applyBorder="1" applyAlignment="1">
      <alignment horizontal="center" vertical="center" wrapText="1"/>
      <protection/>
    </xf>
    <xf numFmtId="0" fontId="19" fillId="0" borderId="19" xfId="246" applyFont="1" applyFill="1" applyBorder="1" applyAlignment="1">
      <alignment vertical="center" wrapText="1"/>
      <protection/>
    </xf>
    <xf numFmtId="177" fontId="19" fillId="0" borderId="19" xfId="246" applyNumberFormat="1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177" fontId="20" fillId="0" borderId="19" xfId="0" applyNumberFormat="1" applyFont="1" applyFill="1" applyBorder="1" applyAlignment="1">
      <alignment horizontal="center" vertical="center"/>
    </xf>
    <xf numFmtId="180" fontId="20" fillId="0" borderId="19" xfId="259" applyNumberFormat="1" applyFont="1" applyFill="1" applyBorder="1" applyAlignment="1">
      <alignment horizontal="center" vertical="center" wrapText="1"/>
      <protection/>
    </xf>
    <xf numFmtId="180" fontId="20" fillId="0" borderId="19" xfId="259" applyNumberFormat="1" applyFont="1" applyFill="1" applyBorder="1" applyAlignment="1">
      <alignment horizontal="left" vertical="center" wrapText="1"/>
      <protection/>
    </xf>
    <xf numFmtId="177" fontId="20" fillId="0" borderId="19" xfId="259" applyNumberFormat="1" applyFont="1" applyFill="1" applyBorder="1" applyAlignment="1">
      <alignment horizontal="center" vertical="center" wrapText="1"/>
      <protection/>
    </xf>
    <xf numFmtId="0" fontId="20" fillId="0" borderId="19" xfId="261" applyFont="1" applyFill="1" applyBorder="1" applyAlignment="1">
      <alignment vertical="center" wrapText="1"/>
      <protection/>
    </xf>
    <xf numFmtId="177" fontId="17" fillId="0" borderId="19" xfId="258" applyNumberFormat="1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vertical="center"/>
    </xf>
    <xf numFmtId="177" fontId="20" fillId="0" borderId="19" xfId="0" applyNumberFormat="1" applyFont="1" applyFill="1" applyBorder="1" applyAlignment="1">
      <alignment vertical="center"/>
    </xf>
    <xf numFmtId="177" fontId="20" fillId="0" borderId="19" xfId="0" applyNumberFormat="1" applyFont="1" applyFill="1" applyBorder="1" applyAlignment="1">
      <alignment horizontal="center" vertical="center" wrapText="1"/>
    </xf>
    <xf numFmtId="0" fontId="19" fillId="0" borderId="19" xfId="261" applyFont="1" applyFill="1" applyBorder="1" applyAlignment="1">
      <alignment vertical="center"/>
      <protection/>
    </xf>
    <xf numFmtId="0" fontId="20" fillId="0" borderId="19" xfId="261" applyFont="1" applyFill="1" applyBorder="1" applyAlignment="1">
      <alignment vertical="center"/>
      <protection/>
    </xf>
    <xf numFmtId="177" fontId="20" fillId="0" borderId="19" xfId="261" applyNumberFormat="1" applyFont="1" applyFill="1" applyBorder="1" applyAlignment="1">
      <alignment vertical="center"/>
      <protection/>
    </xf>
    <xf numFmtId="177" fontId="20" fillId="0" borderId="19" xfId="344" applyNumberFormat="1" applyFont="1" applyFill="1" applyBorder="1" applyAlignment="1">
      <alignment horizontal="center" vertical="center"/>
    </xf>
    <xf numFmtId="177" fontId="19" fillId="0" borderId="19" xfId="344" applyNumberFormat="1" applyFont="1" applyFill="1" applyBorder="1" applyAlignment="1">
      <alignment horizontal="center" vertical="center"/>
    </xf>
    <xf numFmtId="0" fontId="20" fillId="0" borderId="19" xfId="246" applyFont="1" applyFill="1" applyBorder="1" applyAlignment="1">
      <alignment vertical="center" wrapText="1"/>
      <protection/>
    </xf>
    <xf numFmtId="177" fontId="17" fillId="0" borderId="19" xfId="344" applyNumberFormat="1" applyFont="1" applyFill="1" applyBorder="1" applyAlignment="1">
      <alignment horizontal="center" vertical="center"/>
    </xf>
    <xf numFmtId="0" fontId="2" fillId="0" borderId="0" xfId="258" applyFont="1" applyFill="1" applyBorder="1" applyAlignment="1">
      <alignment horizontal="right" vertical="center"/>
      <protection/>
    </xf>
    <xf numFmtId="0" fontId="2" fillId="0" borderId="0" xfId="258" applyFont="1" applyFill="1" applyAlignment="1">
      <alignment horizontal="right" vertical="center"/>
      <protection/>
    </xf>
    <xf numFmtId="0" fontId="21" fillId="0" borderId="0" xfId="262" applyFont="1" applyFill="1" applyAlignment="1">
      <alignment vertical="center"/>
      <protection/>
    </xf>
    <xf numFmtId="0" fontId="13" fillId="0" borderId="0" xfId="262" applyFont="1" applyFill="1" applyAlignment="1">
      <alignment vertical="center"/>
      <protection/>
    </xf>
    <xf numFmtId="0" fontId="13" fillId="0" borderId="0" xfId="262" applyFont="1" applyFill="1" applyBorder="1" applyAlignment="1">
      <alignment horizontal="left" vertical="center"/>
      <protection/>
    </xf>
    <xf numFmtId="0" fontId="13" fillId="0" borderId="19" xfId="262" applyFont="1" applyFill="1" applyBorder="1" applyAlignment="1">
      <alignment horizontal="center" vertical="center" wrapText="1"/>
      <protection/>
    </xf>
    <xf numFmtId="0" fontId="12" fillId="0" borderId="19" xfId="262" applyFont="1" applyFill="1" applyBorder="1" applyAlignment="1">
      <alignment horizontal="center" vertical="center" wrapText="1"/>
      <protection/>
    </xf>
    <xf numFmtId="0" fontId="2" fillId="0" borderId="0" xfId="260" applyFont="1" applyFill="1" applyBorder="1" applyAlignment="1">
      <alignment vertical="center" wrapText="1"/>
      <protection/>
    </xf>
    <xf numFmtId="0" fontId="23" fillId="0" borderId="0" xfId="260" applyFont="1" applyFill="1" applyBorder="1" applyAlignment="1">
      <alignment horizontal="left" vertical="center" wrapText="1"/>
      <protection/>
    </xf>
    <xf numFmtId="0" fontId="23" fillId="0" borderId="0" xfId="260" applyFont="1" applyFill="1" applyBorder="1" applyAlignment="1">
      <alignment horizontal="right" vertical="center" wrapText="1"/>
      <protection/>
    </xf>
    <xf numFmtId="0" fontId="23" fillId="0" borderId="19" xfId="254" applyFont="1" applyFill="1" applyBorder="1" applyAlignment="1">
      <alignment horizontal="center" vertical="center" wrapText="1"/>
      <protection/>
    </xf>
    <xf numFmtId="181" fontId="23" fillId="0" borderId="19" xfId="431" applyNumberFormat="1" applyFont="1" applyFill="1" applyBorder="1" applyAlignment="1">
      <alignment horizontal="center" vertical="center" wrapText="1"/>
      <protection/>
    </xf>
    <xf numFmtId="0" fontId="24" fillId="0" borderId="19" xfId="260" applyNumberFormat="1" applyFont="1" applyFill="1" applyBorder="1" applyAlignment="1" applyProtection="1">
      <alignment horizontal="left" vertical="center" wrapText="1"/>
      <protection/>
    </xf>
    <xf numFmtId="0" fontId="23" fillId="0" borderId="19" xfId="260" applyNumberFormat="1" applyFont="1" applyFill="1" applyBorder="1" applyAlignment="1" applyProtection="1">
      <alignment horizontal="left" vertical="center" wrapText="1"/>
      <protection/>
    </xf>
    <xf numFmtId="0" fontId="24" fillId="0" borderId="19" xfId="260" applyFont="1" applyFill="1" applyBorder="1" applyAlignment="1">
      <alignment vertical="center" wrapText="1"/>
      <protection/>
    </xf>
    <xf numFmtId="0" fontId="24" fillId="0" borderId="19" xfId="260" applyNumberFormat="1" applyFont="1" applyFill="1" applyBorder="1" applyAlignment="1" applyProtection="1">
      <alignment horizontal="center" vertical="center" wrapText="1"/>
      <protection/>
    </xf>
    <xf numFmtId="0" fontId="27" fillId="0" borderId="0" xfId="255" applyFill="1" applyAlignment="1">
      <alignment vertical="center"/>
      <protection/>
    </xf>
    <xf numFmtId="0" fontId="23" fillId="0" borderId="0" xfId="255" applyFont="1" applyFill="1" applyAlignment="1">
      <alignment vertical="center"/>
      <protection/>
    </xf>
    <xf numFmtId="0" fontId="2" fillId="0" borderId="19" xfId="261" applyFont="1" applyFill="1" applyBorder="1" applyAlignment="1">
      <alignment horizontal="center" vertical="center" wrapText="1"/>
      <protection/>
    </xf>
    <xf numFmtId="0" fontId="2" fillId="0" borderId="19" xfId="261" applyFont="1" applyFill="1" applyBorder="1" applyAlignment="1">
      <alignment horizontal="justify" vertical="center" wrapText="1"/>
      <protection/>
    </xf>
    <xf numFmtId="0" fontId="2" fillId="0" borderId="19" xfId="261" applyFont="1" applyFill="1" applyBorder="1" applyAlignment="1">
      <alignment horizontal="left" vertical="center" wrapText="1"/>
      <protection/>
    </xf>
    <xf numFmtId="0" fontId="12" fillId="0" borderId="19" xfId="261" applyFont="1" applyFill="1" applyBorder="1" applyAlignment="1">
      <alignment horizontal="center" vertical="center" wrapText="1"/>
      <protection/>
    </xf>
    <xf numFmtId="0" fontId="27" fillId="0" borderId="0" xfId="255" applyBorder="1">
      <alignment/>
      <protection/>
    </xf>
    <xf numFmtId="0" fontId="27" fillId="0" borderId="0" xfId="255" applyFont="1" applyBorder="1" applyAlignment="1">
      <alignment vertical="center"/>
      <protection/>
    </xf>
    <xf numFmtId="0" fontId="30" fillId="0" borderId="0" xfId="261" applyFont="1" applyBorder="1" applyAlignment="1">
      <alignment horizontal="center" vertical="center"/>
      <protection/>
    </xf>
    <xf numFmtId="0" fontId="30" fillId="0" borderId="0" xfId="261" applyFont="1" applyBorder="1" applyAlignment="1">
      <alignment vertical="center"/>
      <protection/>
    </xf>
    <xf numFmtId="183" fontId="27" fillId="0" borderId="0" xfId="255" applyNumberFormat="1" applyFill="1" applyAlignment="1">
      <alignment vertical="center"/>
      <protection/>
    </xf>
    <xf numFmtId="0" fontId="27" fillId="0" borderId="0" xfId="255" applyFill="1">
      <alignment/>
      <protection/>
    </xf>
    <xf numFmtId="0" fontId="63" fillId="0" borderId="19" xfId="261" applyFont="1" applyFill="1" applyBorder="1" applyAlignment="1">
      <alignment horizontal="center" vertical="center" wrapText="1"/>
      <protection/>
    </xf>
    <xf numFmtId="177" fontId="65" fillId="0" borderId="19" xfId="261" applyNumberFormat="1" applyFont="1" applyFill="1" applyBorder="1" applyAlignment="1">
      <alignment vertical="center" wrapText="1"/>
      <protection/>
    </xf>
    <xf numFmtId="177" fontId="62" fillId="0" borderId="19" xfId="261" applyNumberFormat="1" applyFont="1" applyFill="1" applyBorder="1" applyAlignment="1">
      <alignment vertical="center" wrapText="1"/>
      <protection/>
    </xf>
    <xf numFmtId="177" fontId="27" fillId="0" borderId="0" xfId="255" applyNumberFormat="1" applyFill="1">
      <alignment/>
      <protection/>
    </xf>
    <xf numFmtId="183" fontId="27" fillId="0" borderId="0" xfId="255" applyNumberFormat="1" applyFill="1">
      <alignment/>
      <protection/>
    </xf>
    <xf numFmtId="0" fontId="60" fillId="0" borderId="19" xfId="261" applyFont="1" applyFill="1" applyBorder="1" applyAlignment="1">
      <alignment horizontal="center" vertical="center" wrapText="1"/>
      <protection/>
    </xf>
    <xf numFmtId="178" fontId="6" fillId="0" borderId="19" xfId="257" applyNumberFormat="1" applyFont="1" applyFill="1" applyBorder="1" applyAlignment="1">
      <alignment horizontal="center" vertical="center" wrapText="1"/>
      <protection/>
    </xf>
    <xf numFmtId="0" fontId="30" fillId="0" borderId="0" xfId="255" applyFont="1" applyFill="1" applyAlignment="1">
      <alignment vertical="center"/>
      <protection/>
    </xf>
    <xf numFmtId="0" fontId="69" fillId="0" borderId="0" xfId="255" applyFont="1" applyFill="1" applyAlignment="1">
      <alignment vertical="center"/>
      <protection/>
    </xf>
    <xf numFmtId="0" fontId="69" fillId="0" borderId="0" xfId="260" applyFont="1" applyFill="1" applyBorder="1" applyAlignment="1">
      <alignment vertical="center" wrapText="1"/>
      <protection/>
    </xf>
    <xf numFmtId="0" fontId="69" fillId="0" borderId="0" xfId="262" applyFont="1" applyFill="1" applyAlignment="1">
      <alignment vertical="center"/>
      <protection/>
    </xf>
    <xf numFmtId="0" fontId="22" fillId="0" borderId="0" xfId="260" applyFont="1" applyFill="1" applyBorder="1" applyAlignment="1">
      <alignment vertical="center" wrapText="1"/>
      <protection/>
    </xf>
    <xf numFmtId="0" fontId="23" fillId="0" borderId="0" xfId="260" applyFont="1" applyFill="1" applyBorder="1" applyAlignment="1">
      <alignment vertical="center" wrapText="1"/>
      <protection/>
    </xf>
    <xf numFmtId="0" fontId="23" fillId="0" borderId="0" xfId="260" applyFont="1" applyFill="1" applyBorder="1" applyAlignment="1">
      <alignment horizontal="center" vertical="center" wrapText="1"/>
      <protection/>
    </xf>
    <xf numFmtId="177" fontId="24" fillId="0" borderId="19" xfId="260" applyNumberFormat="1" applyFont="1" applyFill="1" applyBorder="1" applyAlignment="1" applyProtection="1">
      <alignment horizontal="center" vertical="center" wrapText="1"/>
      <protection/>
    </xf>
    <xf numFmtId="177" fontId="24" fillId="0" borderId="19" xfId="260" applyNumberFormat="1" applyFont="1" applyFill="1" applyBorder="1" applyAlignment="1">
      <alignment horizontal="center" vertical="center" wrapText="1"/>
      <protection/>
    </xf>
    <xf numFmtId="0" fontId="24" fillId="0" borderId="0" xfId="260" applyFont="1" applyFill="1" applyBorder="1" applyAlignment="1">
      <alignment vertical="center" wrapText="1"/>
      <protection/>
    </xf>
    <xf numFmtId="177" fontId="24" fillId="0" borderId="19" xfId="260" applyNumberFormat="1" applyFont="1" applyFill="1" applyBorder="1" applyAlignment="1">
      <alignment vertical="center" wrapText="1"/>
      <protection/>
    </xf>
    <xf numFmtId="0" fontId="23" fillId="0" borderId="19" xfId="260" applyFont="1" applyFill="1" applyBorder="1" applyAlignment="1">
      <alignment horizontal="center" vertical="center" wrapText="1"/>
      <protection/>
    </xf>
    <xf numFmtId="177" fontId="23" fillId="0" borderId="19" xfId="260" applyNumberFormat="1" applyFont="1" applyFill="1" applyBorder="1" applyAlignment="1" applyProtection="1">
      <alignment horizontal="center" vertical="center" wrapText="1"/>
      <protection/>
    </xf>
    <xf numFmtId="177" fontId="23" fillId="0" borderId="19" xfId="260" applyNumberFormat="1" applyFont="1" applyFill="1" applyBorder="1" applyAlignment="1">
      <alignment horizontal="center" vertical="center" wrapText="1"/>
      <protection/>
    </xf>
    <xf numFmtId="0" fontId="23" fillId="0" borderId="19" xfId="260" applyFont="1" applyFill="1" applyBorder="1" applyAlignment="1">
      <alignment vertical="center" wrapText="1"/>
      <protection/>
    </xf>
    <xf numFmtId="49" fontId="23" fillId="0" borderId="19" xfId="253" applyNumberFormat="1" applyFont="1" applyFill="1" applyBorder="1" applyAlignment="1" applyProtection="1">
      <alignment horizontal="left" vertical="center" wrapText="1"/>
      <protection/>
    </xf>
    <xf numFmtId="0" fontId="24" fillId="0" borderId="19" xfId="260" applyFont="1" applyFill="1" applyBorder="1" applyAlignment="1">
      <alignment horizontal="center" vertical="center" wrapText="1"/>
      <protection/>
    </xf>
    <xf numFmtId="177" fontId="24" fillId="0" borderId="0" xfId="260" applyNumberFormat="1" applyFont="1" applyFill="1" applyBorder="1" applyAlignment="1">
      <alignment vertical="center" wrapText="1"/>
      <protection/>
    </xf>
    <xf numFmtId="0" fontId="25" fillId="0" borderId="0" xfId="261" applyFont="1" applyFill="1" applyAlignment="1">
      <alignment vertical="center" wrapText="1"/>
      <protection/>
    </xf>
    <xf numFmtId="0" fontId="27" fillId="0" borderId="0" xfId="255" applyFill="1" applyAlignment="1">
      <alignment wrapText="1"/>
      <protection/>
    </xf>
    <xf numFmtId="0" fontId="63" fillId="0" borderId="0" xfId="261" applyFont="1" applyFill="1" applyAlignment="1">
      <alignment vertical="center" wrapText="1"/>
      <protection/>
    </xf>
    <xf numFmtId="0" fontId="63" fillId="0" borderId="0" xfId="255" applyFont="1" applyFill="1" applyAlignment="1">
      <alignment wrapText="1"/>
      <protection/>
    </xf>
    <xf numFmtId="0" fontId="64" fillId="0" borderId="19" xfId="261" applyFont="1" applyFill="1" applyBorder="1" applyAlignment="1" applyProtection="1">
      <alignment horizontal="left" vertical="center" wrapText="1"/>
      <protection locked="0"/>
    </xf>
    <xf numFmtId="177" fontId="10" fillId="0" borderId="19" xfId="431" applyNumberFormat="1" applyFont="1" applyFill="1" applyBorder="1" applyAlignment="1" applyProtection="1">
      <alignment horizontal="center" vertical="center" wrapText="1"/>
      <protection locked="0"/>
    </xf>
    <xf numFmtId="182" fontId="10" fillId="0" borderId="19" xfId="431" applyNumberFormat="1" applyFont="1" applyFill="1" applyBorder="1" applyAlignment="1" applyProtection="1">
      <alignment horizontal="center" vertical="center" wrapText="1"/>
      <protection locked="0"/>
    </xf>
    <xf numFmtId="177" fontId="10" fillId="0" borderId="0" xfId="261" applyNumberFormat="1" applyFont="1" applyFill="1" applyAlignment="1">
      <alignment vertical="center" wrapText="1"/>
      <protection/>
    </xf>
    <xf numFmtId="0" fontId="66" fillId="0" borderId="0" xfId="255" applyFont="1" applyFill="1" applyAlignment="1">
      <alignment wrapText="1"/>
      <protection/>
    </xf>
    <xf numFmtId="0" fontId="10" fillId="0" borderId="19" xfId="261" applyFont="1" applyFill="1" applyBorder="1" applyAlignment="1" applyProtection="1">
      <alignment horizontal="left" vertical="center" wrapText="1"/>
      <protection locked="0"/>
    </xf>
    <xf numFmtId="177" fontId="10" fillId="0" borderId="19" xfId="261" applyNumberFormat="1" applyFont="1" applyFill="1" applyBorder="1" applyAlignment="1">
      <alignment horizontal="center" vertical="center" wrapText="1"/>
      <protection/>
    </xf>
    <xf numFmtId="182" fontId="10" fillId="0" borderId="19" xfId="261" applyNumberFormat="1" applyFont="1" applyFill="1" applyBorder="1" applyAlignment="1">
      <alignment horizontal="center" vertical="center" wrapText="1"/>
      <protection/>
    </xf>
    <xf numFmtId="49" fontId="4" fillId="0" borderId="19" xfId="261" applyNumberFormat="1" applyFont="1" applyFill="1" applyBorder="1" applyAlignment="1" applyProtection="1">
      <alignment horizontal="left" vertical="center" wrapText="1"/>
      <protection locked="0"/>
    </xf>
    <xf numFmtId="177" fontId="4" fillId="0" borderId="19" xfId="431" applyNumberFormat="1" applyFont="1" applyFill="1" applyBorder="1" applyAlignment="1">
      <alignment horizontal="center" vertical="center" wrapText="1"/>
      <protection/>
    </xf>
    <xf numFmtId="177" fontId="4" fillId="0" borderId="19" xfId="261" applyNumberFormat="1" applyFont="1" applyFill="1" applyBorder="1" applyAlignment="1">
      <alignment horizontal="center" vertical="center" wrapText="1"/>
      <protection/>
    </xf>
    <xf numFmtId="182" fontId="4" fillId="0" borderId="19" xfId="261" applyNumberFormat="1" applyFont="1" applyFill="1" applyBorder="1" applyAlignment="1">
      <alignment horizontal="center" vertical="center" wrapText="1"/>
      <protection/>
    </xf>
    <xf numFmtId="177" fontId="65" fillId="0" borderId="19" xfId="261" applyNumberFormat="1" applyFont="1" applyFill="1" applyBorder="1" applyAlignment="1">
      <alignment horizontal="left" vertical="center" wrapText="1"/>
      <protection/>
    </xf>
    <xf numFmtId="0" fontId="9" fillId="0" borderId="19" xfId="261" applyFont="1" applyFill="1" applyBorder="1" applyAlignment="1">
      <alignment horizontal="left" vertical="center" wrapText="1"/>
      <protection/>
    </xf>
    <xf numFmtId="0" fontId="4" fillId="0" borderId="19" xfId="261" applyFont="1" applyFill="1" applyBorder="1" applyAlignment="1">
      <alignment horizontal="left" vertical="center" wrapText="1"/>
      <protection/>
    </xf>
    <xf numFmtId="49" fontId="10" fillId="0" borderId="19" xfId="261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261" applyFont="1" applyFill="1" applyBorder="1" applyAlignment="1">
      <alignment horizontal="left" vertical="center" wrapText="1"/>
      <protection/>
    </xf>
    <xf numFmtId="0" fontId="4" fillId="0" borderId="19" xfId="261" applyFont="1" applyFill="1" applyBorder="1" applyAlignment="1" applyProtection="1">
      <alignment horizontal="left" vertical="center" wrapText="1"/>
      <protection locked="0"/>
    </xf>
    <xf numFmtId="0" fontId="64" fillId="0" borderId="19" xfId="261" applyFont="1" applyFill="1" applyBorder="1" applyAlignment="1" applyProtection="1">
      <alignment vertical="center" wrapText="1"/>
      <protection locked="0"/>
    </xf>
    <xf numFmtId="177" fontId="4" fillId="0" borderId="19" xfId="431" applyNumberFormat="1" applyFont="1" applyFill="1" applyBorder="1" applyAlignment="1" applyProtection="1">
      <alignment horizontal="center" vertical="center" wrapText="1"/>
      <protection locked="0"/>
    </xf>
    <xf numFmtId="182" fontId="4" fillId="0" borderId="19" xfId="431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261" applyFont="1" applyFill="1" applyBorder="1" applyAlignment="1" applyProtection="1">
      <alignment vertical="center" wrapText="1"/>
      <protection locked="0"/>
    </xf>
    <xf numFmtId="49" fontId="4" fillId="0" borderId="19" xfId="261" applyNumberFormat="1" applyFont="1" applyFill="1" applyBorder="1" applyAlignment="1" applyProtection="1">
      <alignment vertical="center" wrapText="1"/>
      <protection locked="0"/>
    </xf>
    <xf numFmtId="49" fontId="64" fillId="0" borderId="19" xfId="261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261" applyFont="1" applyFill="1" applyBorder="1" applyAlignment="1">
      <alignment vertical="center" wrapText="1"/>
      <protection/>
    </xf>
    <xf numFmtId="177" fontId="10" fillId="0" borderId="19" xfId="431" applyNumberFormat="1" applyFont="1" applyFill="1" applyBorder="1" applyAlignment="1">
      <alignment horizontal="center" vertical="center" wrapText="1"/>
      <protection/>
    </xf>
    <xf numFmtId="182" fontId="10" fillId="0" borderId="19" xfId="431" applyNumberFormat="1" applyFont="1" applyFill="1" applyBorder="1" applyAlignment="1">
      <alignment horizontal="center" vertical="center" wrapText="1"/>
      <protection/>
    </xf>
    <xf numFmtId="177" fontId="67" fillId="0" borderId="0" xfId="261" applyNumberFormat="1" applyFont="1" applyFill="1" applyAlignment="1">
      <alignment vertical="center" wrapText="1"/>
      <protection/>
    </xf>
    <xf numFmtId="0" fontId="2" fillId="0" borderId="0" xfId="261" applyFont="1" applyFill="1" applyBorder="1" applyAlignment="1">
      <alignment horizontal="left" vertical="center" wrapText="1"/>
      <protection/>
    </xf>
    <xf numFmtId="0" fontId="2" fillId="0" borderId="0" xfId="261" applyFont="1" applyFill="1" applyAlignment="1">
      <alignment vertical="center" wrapText="1"/>
      <protection/>
    </xf>
    <xf numFmtId="10" fontId="2" fillId="0" borderId="0" xfId="261" applyNumberFormat="1" applyFont="1" applyFill="1" applyAlignment="1">
      <alignment vertical="center" wrapText="1"/>
      <protection/>
    </xf>
    <xf numFmtId="0" fontId="26" fillId="0" borderId="0" xfId="255" applyFont="1" applyFill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3" fillId="0" borderId="19" xfId="255" applyFont="1" applyFill="1" applyBorder="1" applyAlignment="1">
      <alignment horizontal="center" vertical="center" wrapText="1"/>
      <protection/>
    </xf>
    <xf numFmtId="0" fontId="2" fillId="0" borderId="19" xfId="255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 wrapText="1"/>
    </xf>
    <xf numFmtId="0" fontId="13" fillId="0" borderId="0" xfId="262" applyFont="1" applyFill="1" applyAlignment="1">
      <alignment vertical="center" wrapText="1"/>
      <protection/>
    </xf>
    <xf numFmtId="0" fontId="12" fillId="0" borderId="19" xfId="262" applyFont="1" applyFill="1" applyBorder="1" applyAlignment="1">
      <alignment horizontal="left" vertical="center" wrapText="1"/>
      <protection/>
    </xf>
    <xf numFmtId="0" fontId="12" fillId="0" borderId="0" xfId="262" applyFont="1" applyFill="1" applyAlignment="1">
      <alignment vertical="center" wrapText="1"/>
      <protection/>
    </xf>
    <xf numFmtId="0" fontId="12" fillId="0" borderId="19" xfId="262" applyFont="1" applyFill="1" applyBorder="1" applyAlignment="1">
      <alignment vertical="center" wrapText="1"/>
      <protection/>
    </xf>
    <xf numFmtId="0" fontId="2" fillId="0" borderId="19" xfId="262" applyFont="1" applyFill="1" applyBorder="1" applyAlignment="1">
      <alignment horizontal="left" vertical="center" wrapText="1"/>
      <protection/>
    </xf>
    <xf numFmtId="0" fontId="2" fillId="0" borderId="19" xfId="262" applyFont="1" applyFill="1" applyBorder="1" applyAlignment="1">
      <alignment horizontal="center" vertical="center" wrapText="1"/>
      <protection/>
    </xf>
    <xf numFmtId="0" fontId="2" fillId="0" borderId="19" xfId="262" applyFont="1" applyFill="1" applyBorder="1" applyAlignment="1">
      <alignment vertical="center" wrapText="1"/>
      <protection/>
    </xf>
    <xf numFmtId="0" fontId="69" fillId="0" borderId="0" xfId="0" applyFont="1" applyFill="1" applyAlignment="1">
      <alignment vertical="center"/>
    </xf>
    <xf numFmtId="0" fontId="6" fillId="0" borderId="19" xfId="262" applyFont="1" applyFill="1" applyBorder="1" applyAlignment="1">
      <alignment horizontal="center" vertical="center" wrapText="1"/>
      <protection/>
    </xf>
    <xf numFmtId="0" fontId="6" fillId="0" borderId="0" xfId="262" applyFont="1" applyFill="1" applyAlignment="1">
      <alignment vertical="center" wrapText="1"/>
      <protection/>
    </xf>
    <xf numFmtId="0" fontId="97" fillId="0" borderId="0" xfId="0" applyFont="1" applyFill="1" applyAlignment="1">
      <alignment vertical="center" wrapText="1"/>
    </xf>
    <xf numFmtId="177" fontId="6" fillId="0" borderId="19" xfId="257" applyNumberFormat="1" applyFont="1" applyFill="1" applyBorder="1" applyAlignment="1">
      <alignment horizontal="center" vertical="center" wrapText="1"/>
      <protection/>
    </xf>
    <xf numFmtId="0" fontId="7" fillId="0" borderId="0" xfId="262" applyFont="1" applyFill="1" applyAlignment="1">
      <alignment vertical="center" wrapText="1"/>
      <protection/>
    </xf>
    <xf numFmtId="0" fontId="98" fillId="0" borderId="0" xfId="0" applyFont="1" applyFill="1" applyAlignment="1">
      <alignment vertical="center" wrapText="1"/>
    </xf>
    <xf numFmtId="0" fontId="8" fillId="0" borderId="19" xfId="262" applyFont="1" applyFill="1" applyBorder="1" applyAlignment="1">
      <alignment horizontal="center" vertical="center" wrapText="1"/>
      <protection/>
    </xf>
    <xf numFmtId="0" fontId="8" fillId="0" borderId="0" xfId="262" applyFont="1" applyFill="1" applyAlignment="1">
      <alignment vertical="center" wrapText="1"/>
      <protection/>
    </xf>
    <xf numFmtId="0" fontId="99" fillId="0" borderId="0" xfId="0" applyFont="1" applyFill="1" applyAlignment="1">
      <alignment vertical="center" wrapText="1"/>
    </xf>
    <xf numFmtId="0" fontId="6" fillId="0" borderId="19" xfId="262" applyFont="1" applyFill="1" applyBorder="1" applyAlignment="1">
      <alignment horizontal="left" vertical="center" wrapText="1"/>
      <protection/>
    </xf>
    <xf numFmtId="0" fontId="7" fillId="0" borderId="19" xfId="262" applyFont="1" applyFill="1" applyBorder="1" applyAlignment="1">
      <alignment horizontal="left" vertical="center" wrapText="1"/>
      <protection/>
    </xf>
    <xf numFmtId="0" fontId="71" fillId="0" borderId="19" xfId="261" applyFont="1" applyFill="1" applyBorder="1" applyAlignment="1">
      <alignment horizontal="left" vertical="center" wrapText="1"/>
      <protection/>
    </xf>
    <xf numFmtId="0" fontId="71" fillId="0" borderId="19" xfId="261" applyFont="1" applyFill="1" applyBorder="1" applyAlignment="1">
      <alignment horizontal="justify" vertical="center" wrapText="1"/>
      <protection/>
    </xf>
    <xf numFmtId="0" fontId="28" fillId="0" borderId="0" xfId="261" applyFont="1" applyBorder="1" applyAlignment="1">
      <alignment horizontal="center" vertical="center" wrapText="1"/>
      <protection/>
    </xf>
    <xf numFmtId="0" fontId="29" fillId="0" borderId="0" xfId="261" applyFont="1" applyBorder="1" applyAlignment="1">
      <alignment horizontal="center" vertical="center" wrapText="1"/>
      <protection/>
    </xf>
    <xf numFmtId="0" fontId="30" fillId="0" borderId="0" xfId="261" applyFont="1" applyBorder="1" applyAlignment="1">
      <alignment horizontal="center" vertical="center"/>
      <protection/>
    </xf>
    <xf numFmtId="0" fontId="5" fillId="0" borderId="0" xfId="261" applyFont="1" applyFill="1" applyAlignment="1">
      <alignment horizontal="center" vertical="center"/>
      <protection/>
    </xf>
    <xf numFmtId="0" fontId="2" fillId="0" borderId="20" xfId="261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261" applyFont="1" applyFill="1" applyBorder="1" applyAlignment="1">
      <alignment horizontal="center" vertical="center" wrapText="1"/>
      <protection/>
    </xf>
    <xf numFmtId="0" fontId="9" fillId="0" borderId="21" xfId="261" applyFont="1" applyFill="1" applyBorder="1" applyAlignment="1">
      <alignment horizontal="left" vertical="center" wrapText="1"/>
      <protection/>
    </xf>
    <xf numFmtId="0" fontId="67" fillId="0" borderId="21" xfId="261" applyFont="1" applyFill="1" applyBorder="1" applyAlignment="1">
      <alignment horizontal="left" vertical="center" wrapText="1"/>
      <protection/>
    </xf>
    <xf numFmtId="0" fontId="5" fillId="0" borderId="0" xfId="261" applyFont="1" applyFill="1" applyBorder="1" applyAlignment="1">
      <alignment horizontal="center" vertical="center" wrapText="1"/>
      <protection/>
    </xf>
    <xf numFmtId="0" fontId="63" fillId="0" borderId="20" xfId="261" applyFont="1" applyFill="1" applyBorder="1" applyAlignment="1">
      <alignment horizontal="left" vertical="center" wrapText="1"/>
      <protection/>
    </xf>
    <xf numFmtId="0" fontId="63" fillId="0" borderId="20" xfId="261" applyFont="1" applyFill="1" applyBorder="1" applyAlignment="1">
      <alignment horizontal="right" vertical="center" wrapText="1"/>
      <protection/>
    </xf>
    <xf numFmtId="0" fontId="63" fillId="0" borderId="19" xfId="261" applyFont="1" applyFill="1" applyBorder="1" applyAlignment="1">
      <alignment horizontal="center" vertical="center" wrapText="1"/>
      <protection/>
    </xf>
    <xf numFmtId="183" fontId="63" fillId="0" borderId="19" xfId="261" applyNumberFormat="1" applyFont="1" applyFill="1" applyBorder="1" applyAlignment="1">
      <alignment horizontal="center" vertical="center" wrapText="1"/>
      <protection/>
    </xf>
    <xf numFmtId="181" fontId="23" fillId="0" borderId="19" xfId="431" applyNumberFormat="1" applyFont="1" applyFill="1" applyBorder="1" applyAlignment="1">
      <alignment horizontal="center" vertical="center" wrapText="1"/>
      <protection/>
    </xf>
    <xf numFmtId="0" fontId="25" fillId="0" borderId="0" xfId="245" applyFont="1" applyFill="1" applyBorder="1" applyAlignment="1">
      <alignment horizontal="center" vertical="center" wrapText="1"/>
      <protection/>
    </xf>
    <xf numFmtId="0" fontId="23" fillId="0" borderId="20" xfId="260" applyFont="1" applyFill="1" applyBorder="1" applyAlignment="1">
      <alignment horizontal="right" vertical="center" wrapText="1"/>
      <protection/>
    </xf>
    <xf numFmtId="0" fontId="23" fillId="0" borderId="19" xfId="245" applyFont="1" applyFill="1" applyBorder="1" applyAlignment="1">
      <alignment horizontal="center" vertical="center" wrapText="1"/>
      <protection/>
    </xf>
    <xf numFmtId="0" fontId="23" fillId="0" borderId="21" xfId="260" applyFont="1" applyFill="1" applyBorder="1" applyAlignment="1">
      <alignment horizontal="left" vertical="center" wrapText="1"/>
      <protection/>
    </xf>
    <xf numFmtId="0" fontId="23" fillId="0" borderId="19" xfId="260" applyNumberFormat="1" applyFont="1" applyFill="1" applyBorder="1" applyAlignment="1" applyProtection="1">
      <alignment horizontal="center" vertical="center" wrapText="1"/>
      <protection/>
    </xf>
    <xf numFmtId="0" fontId="23" fillId="0" borderId="22" xfId="254" applyFont="1" applyFill="1" applyBorder="1" applyAlignment="1">
      <alignment horizontal="center" vertical="center" wrapText="1"/>
      <protection/>
    </xf>
    <xf numFmtId="0" fontId="23" fillId="0" borderId="23" xfId="254" applyFont="1" applyFill="1" applyBorder="1" applyAlignment="1">
      <alignment horizontal="center" vertical="center" wrapText="1"/>
      <protection/>
    </xf>
    <xf numFmtId="0" fontId="56" fillId="0" borderId="19" xfId="245" applyFont="1" applyFill="1" applyBorder="1" applyAlignment="1">
      <alignment horizontal="center" vertical="center" wrapText="1"/>
      <protection/>
    </xf>
    <xf numFmtId="182" fontId="23" fillId="0" borderId="19" xfId="431" applyNumberFormat="1" applyFont="1" applyFill="1" applyBorder="1" applyAlignment="1">
      <alignment horizontal="center" vertical="center" wrapText="1"/>
      <protection/>
    </xf>
    <xf numFmtId="179" fontId="5" fillId="0" borderId="0" xfId="342" applyNumberFormat="1" applyFont="1" applyFill="1" applyAlignment="1">
      <alignment horizontal="center" vertical="center"/>
    </xf>
    <xf numFmtId="0" fontId="13" fillId="0" borderId="20" xfId="262" applyFont="1" applyFill="1" applyBorder="1" applyAlignment="1">
      <alignment horizontal="left" vertical="center"/>
      <protection/>
    </xf>
    <xf numFmtId="0" fontId="13" fillId="0" borderId="20" xfId="262" applyFont="1" applyFill="1" applyBorder="1" applyAlignment="1">
      <alignment horizontal="right" vertical="center"/>
      <protection/>
    </xf>
    <xf numFmtId="0" fontId="13" fillId="0" borderId="21" xfId="262" applyFont="1" applyFill="1" applyBorder="1" applyAlignment="1">
      <alignment horizontal="left" vertical="center" wrapText="1"/>
      <protection/>
    </xf>
    <xf numFmtId="0" fontId="2" fillId="0" borderId="21" xfId="262" applyFont="1" applyFill="1" applyBorder="1" applyAlignment="1">
      <alignment horizontal="left" vertical="center" wrapText="1"/>
      <protection/>
    </xf>
    <xf numFmtId="180" fontId="16" fillId="0" borderId="19" xfId="258" applyNumberFormat="1" applyFont="1" applyFill="1" applyBorder="1" applyAlignment="1">
      <alignment horizontal="left" vertical="center" wrapText="1"/>
      <protection/>
    </xf>
    <xf numFmtId="180" fontId="17" fillId="0" borderId="19" xfId="258" applyNumberFormat="1" applyFont="1" applyFill="1" applyBorder="1" applyAlignment="1">
      <alignment horizontal="left" vertical="center" wrapText="1"/>
      <protection/>
    </xf>
    <xf numFmtId="0" fontId="17" fillId="0" borderId="19" xfId="0" applyFont="1" applyFill="1" applyBorder="1" applyAlignment="1">
      <alignment horizontal="center" vertical="center"/>
    </xf>
    <xf numFmtId="180" fontId="17" fillId="0" borderId="19" xfId="259" applyNumberFormat="1" applyFont="1" applyFill="1" applyBorder="1" applyAlignment="1">
      <alignment horizontal="center" vertical="center" wrapText="1"/>
      <protection/>
    </xf>
    <xf numFmtId="0" fontId="13" fillId="0" borderId="21" xfId="261" applyFont="1" applyFill="1" applyBorder="1" applyAlignment="1">
      <alignment horizontal="left" vertical="center" wrapText="1"/>
      <protection/>
    </xf>
    <xf numFmtId="180" fontId="18" fillId="0" borderId="19" xfId="258" applyNumberFormat="1" applyFont="1" applyFill="1" applyBorder="1" applyAlignment="1">
      <alignment horizontal="left" vertical="center" wrapText="1"/>
      <protection/>
    </xf>
    <xf numFmtId="0" fontId="6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179" fontId="5" fillId="0" borderId="0" xfId="341" applyNumberFormat="1" applyFont="1" applyFill="1" applyAlignment="1">
      <alignment horizontal="center" vertical="center"/>
    </xf>
    <xf numFmtId="179" fontId="2" fillId="0" borderId="20" xfId="341" applyNumberFormat="1" applyFont="1" applyFill="1" applyBorder="1" applyAlignment="1">
      <alignment horizontal="left" vertical="center"/>
    </xf>
    <xf numFmtId="0" fontId="2" fillId="0" borderId="20" xfId="258" applyFont="1" applyFill="1" applyBorder="1" applyAlignment="1">
      <alignment horizontal="right" vertical="center"/>
      <protection/>
    </xf>
    <xf numFmtId="0" fontId="16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6" fillId="0" borderId="19" xfId="257" applyFont="1" applyFill="1" applyBorder="1" applyAlignment="1">
      <alignment horizontal="center" vertical="center" wrapText="1"/>
      <protection/>
    </xf>
    <xf numFmtId="0" fontId="6" fillId="0" borderId="19" xfId="262" applyFont="1" applyFill="1" applyBorder="1" applyAlignment="1">
      <alignment horizontal="center" vertical="center" wrapText="1"/>
      <protection/>
    </xf>
    <xf numFmtId="0" fontId="97" fillId="0" borderId="19" xfId="0" applyFont="1" applyFill="1" applyBorder="1" applyAlignment="1">
      <alignment horizontal="center" vertical="center" wrapText="1"/>
    </xf>
    <xf numFmtId="178" fontId="6" fillId="0" borderId="19" xfId="257" applyNumberFormat="1" applyFont="1" applyFill="1" applyBorder="1" applyAlignment="1">
      <alignment horizontal="center" vertical="center" wrapText="1"/>
      <protection/>
    </xf>
    <xf numFmtId="0" fontId="6" fillId="0" borderId="20" xfId="257" applyFont="1" applyFill="1" applyBorder="1" applyAlignment="1">
      <alignment horizontal="right" vertical="center"/>
      <protection/>
    </xf>
    <xf numFmtId="0" fontId="5" fillId="0" borderId="0" xfId="257" applyFont="1" applyFill="1" applyAlignment="1">
      <alignment horizontal="center" vertical="center"/>
      <protection/>
    </xf>
  </cellXfs>
  <cellStyles count="430">
    <cellStyle name="Normal" xfId="0"/>
    <cellStyle name="?鹎%U龡&amp;H齲_x0001_C铣_x0014__x0007__x0001__x0001_" xfId="15"/>
    <cellStyle name="?鹎%U龡&amp;H齲_x0001_C铣_x0014__x0007__x0001__x0001_ 2" xfId="16"/>
    <cellStyle name="_ET_STYLE_NoName_00_" xfId="17"/>
    <cellStyle name="_ET_STYLE_NoName_00_ 2" xfId="18"/>
    <cellStyle name="_第10稿 鲤城区2015年财政收支预算草案   12.19" xfId="19"/>
    <cellStyle name="_第10稿 鲤城区2015年财政收支预算草案   12.19 2" xfId="20"/>
    <cellStyle name="20% - 强调文字颜色 1" xfId="21"/>
    <cellStyle name="20% - 强调文字颜色 1 2" xfId="22"/>
    <cellStyle name="20% - 强调文字颜色 1 2 2" xfId="23"/>
    <cellStyle name="20% - 强调文字颜色 1 2 2 2" xfId="24"/>
    <cellStyle name="20% - 强调文字颜色 1 2 2 2 2" xfId="25"/>
    <cellStyle name="20% - 强调文字颜色 1 2 3" xfId="26"/>
    <cellStyle name="20% - 强调文字颜色 1 2 3 2" xfId="27"/>
    <cellStyle name="20% - 强调文字颜色 1 3" xfId="28"/>
    <cellStyle name="20% - 强调文字颜色 1 3 2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3" xfId="35"/>
    <cellStyle name="20% - 强调文字颜色 2 2 3 2" xfId="36"/>
    <cellStyle name="20% - 强调文字颜色 2 3" xfId="37"/>
    <cellStyle name="20% - 强调文字颜色 2 3 2" xfId="38"/>
    <cellStyle name="20% - 强调文字颜色 3" xfId="39"/>
    <cellStyle name="20% - 强调文字颜色 3 2" xfId="40"/>
    <cellStyle name="20% - 强调文字颜色 3 2 2" xfId="41"/>
    <cellStyle name="20% - 强调文字颜色 3 2 2 2" xfId="42"/>
    <cellStyle name="20% - 强调文字颜色 3 2 2 2 2" xfId="43"/>
    <cellStyle name="20% - 强调文字颜色 3 2 3" xfId="44"/>
    <cellStyle name="20% - 强调文字颜色 3 2 3 2" xfId="45"/>
    <cellStyle name="20% - 强调文字颜色 3 3" xfId="46"/>
    <cellStyle name="20% - 强调文字颜色 3 3 2" xfId="47"/>
    <cellStyle name="20% - 强调文字颜色 4" xfId="48"/>
    <cellStyle name="20% - 强调文字颜色 4 2" xfId="49"/>
    <cellStyle name="20% - 强调文字颜色 4 2 2" xfId="50"/>
    <cellStyle name="20% - 强调文字颜色 4 2 2 2" xfId="51"/>
    <cellStyle name="20% - 强调文字颜色 4 2 2 2 2" xfId="52"/>
    <cellStyle name="20% - 强调文字颜色 4 2 3" xfId="53"/>
    <cellStyle name="20% - 强调文字颜色 4 2 3 2" xfId="54"/>
    <cellStyle name="20% - 强调文字颜色 4 3" xfId="55"/>
    <cellStyle name="20% - 强调文字颜色 4 3 2" xfId="56"/>
    <cellStyle name="20% - 强调文字颜色 5" xfId="57"/>
    <cellStyle name="20% - 强调文字颜色 5 2" xfId="58"/>
    <cellStyle name="20% - 强调文字颜色 5 2 2" xfId="59"/>
    <cellStyle name="20% - 强调文字颜色 5 2 2 2" xfId="60"/>
    <cellStyle name="20% - 强调文字颜色 5 2 2 2 2" xfId="61"/>
    <cellStyle name="20% - 强调文字颜色 5 2 3" xfId="62"/>
    <cellStyle name="20% - 强调文字颜色 5 2 3 2" xfId="63"/>
    <cellStyle name="20% - 强调文字颜色 5 3" xfId="64"/>
    <cellStyle name="20% - 强调文字颜色 5 3 2" xfId="65"/>
    <cellStyle name="20% - 强调文字颜色 6" xfId="66"/>
    <cellStyle name="20% - 强调文字颜色 6 2" xfId="67"/>
    <cellStyle name="20% - 强调文字颜色 6 2 2" xfId="68"/>
    <cellStyle name="20% - 强调文字颜色 6 2 2 2" xfId="69"/>
    <cellStyle name="20% - 强调文字颜色 6 2 2 2 2" xfId="70"/>
    <cellStyle name="20% - 强调文字颜色 6 2 3" xfId="71"/>
    <cellStyle name="20% - 强调文字颜色 6 2 3 2" xfId="72"/>
    <cellStyle name="20% - 强调文字颜色 6 3" xfId="73"/>
    <cellStyle name="20% - 强调文字颜色 6 3 2" xfId="74"/>
    <cellStyle name="40% - 强调文字颜色 1" xfId="75"/>
    <cellStyle name="40% - 强调文字颜色 1 2" xfId="76"/>
    <cellStyle name="40% - 强调文字颜色 1 2 2" xfId="77"/>
    <cellStyle name="40% - 强调文字颜色 1 2 2 2" xfId="78"/>
    <cellStyle name="40% - 强调文字颜色 1 2 2 2 2" xfId="79"/>
    <cellStyle name="40% - 强调文字颜色 1 2 3" xfId="80"/>
    <cellStyle name="40% - 强调文字颜色 1 2 3 2" xfId="81"/>
    <cellStyle name="40% - 强调文字颜色 1 3" xfId="82"/>
    <cellStyle name="40% - 强调文字颜色 1 3 2" xfId="83"/>
    <cellStyle name="40% - 强调文字颜色 2" xfId="84"/>
    <cellStyle name="40% - 强调文字颜色 2 2" xfId="85"/>
    <cellStyle name="40% - 强调文字颜色 2 2 2" xfId="86"/>
    <cellStyle name="40% - 强调文字颜色 2 2 2 2" xfId="87"/>
    <cellStyle name="40% - 强调文字颜色 2 2 2 2 2" xfId="88"/>
    <cellStyle name="40% - 强调文字颜色 2 2 3" xfId="89"/>
    <cellStyle name="40% - 强调文字颜色 2 2 3 2" xfId="90"/>
    <cellStyle name="40% - 强调文字颜色 2 3" xfId="91"/>
    <cellStyle name="40% - 强调文字颜色 2 3 2" xfId="92"/>
    <cellStyle name="40% - 强调文字颜色 3" xfId="93"/>
    <cellStyle name="40% - 强调文字颜色 3 2" xfId="94"/>
    <cellStyle name="40% - 强调文字颜色 3 2 2" xfId="95"/>
    <cellStyle name="40% - 强调文字颜色 3 2 2 2" xfId="96"/>
    <cellStyle name="40% - 强调文字颜色 3 2 2 2 2" xfId="97"/>
    <cellStyle name="40% - 强调文字颜色 3 2 3" xfId="98"/>
    <cellStyle name="40% - 强调文字颜色 3 2 3 2" xfId="99"/>
    <cellStyle name="40% - 强调文字颜色 3 3" xfId="100"/>
    <cellStyle name="40% - 强调文字颜色 3 3 2" xfId="101"/>
    <cellStyle name="40% - 强调文字颜色 4" xfId="102"/>
    <cellStyle name="40% - 强调文字颜色 4 2" xfId="103"/>
    <cellStyle name="40% - 强调文字颜色 4 2 2" xfId="104"/>
    <cellStyle name="40% - 强调文字颜色 4 2 2 2" xfId="105"/>
    <cellStyle name="40% - 强调文字颜色 4 2 2 2 2" xfId="106"/>
    <cellStyle name="40% - 强调文字颜色 4 2 3" xfId="107"/>
    <cellStyle name="40% - 强调文字颜色 4 2 3 2" xfId="108"/>
    <cellStyle name="40% - 强调文字颜色 4 3" xfId="109"/>
    <cellStyle name="40% - 强调文字颜色 4 3 2" xfId="110"/>
    <cellStyle name="40% - 强调文字颜色 5" xfId="111"/>
    <cellStyle name="40% - 强调文字颜色 5 2" xfId="112"/>
    <cellStyle name="40% - 强调文字颜色 5 2 2" xfId="113"/>
    <cellStyle name="40% - 强调文字颜色 5 2 2 2" xfId="114"/>
    <cellStyle name="40% - 强调文字颜色 5 2 2 2 2" xfId="115"/>
    <cellStyle name="40% - 强调文字颜色 5 2 3" xfId="116"/>
    <cellStyle name="40% - 强调文字颜色 5 2 3 2" xfId="117"/>
    <cellStyle name="40% - 强调文字颜色 5 3" xfId="118"/>
    <cellStyle name="40% - 强调文字颜色 5 3 2" xfId="119"/>
    <cellStyle name="40% - 强调文字颜色 6" xfId="120"/>
    <cellStyle name="40% - 强调文字颜色 6 2" xfId="121"/>
    <cellStyle name="40% - 强调文字颜色 6 2 2" xfId="122"/>
    <cellStyle name="40% - 强调文字颜色 6 2 2 2" xfId="123"/>
    <cellStyle name="40% - 强调文字颜色 6 2 2 2 2" xfId="124"/>
    <cellStyle name="40% - 强调文字颜色 6 2 3" xfId="125"/>
    <cellStyle name="40% - 强调文字颜色 6 2 3 2" xfId="126"/>
    <cellStyle name="40% - 强调文字颜色 6 3" xfId="127"/>
    <cellStyle name="40% - 强调文字颜色 6 3 2" xfId="128"/>
    <cellStyle name="60% - 强调文字颜色 1" xfId="129"/>
    <cellStyle name="60% - 强调文字颜色 1 2" xfId="130"/>
    <cellStyle name="60% - 强调文字颜色 1 2 2" xfId="131"/>
    <cellStyle name="60% - 强调文字颜色 1 2 2 2" xfId="132"/>
    <cellStyle name="60% - 强调文字颜色 1 2 2 2 2" xfId="133"/>
    <cellStyle name="60% - 强调文字颜色 1 2 3" xfId="134"/>
    <cellStyle name="60% - 强调文字颜色 1 2 3 2" xfId="135"/>
    <cellStyle name="60% - 强调文字颜色 1 3" xfId="136"/>
    <cellStyle name="60% - 强调文字颜色 1 3 2" xfId="137"/>
    <cellStyle name="60% - 强调文字颜色 2" xfId="138"/>
    <cellStyle name="60% - 强调文字颜色 2 2" xfId="139"/>
    <cellStyle name="60% - 强调文字颜色 2 2 2" xfId="140"/>
    <cellStyle name="60% - 强调文字颜色 2 2 2 2" xfId="141"/>
    <cellStyle name="60% - 强调文字颜色 2 2 2 2 2" xfId="142"/>
    <cellStyle name="60% - 强调文字颜色 2 2 3" xfId="143"/>
    <cellStyle name="60% - 强调文字颜色 2 2 3 2" xfId="144"/>
    <cellStyle name="60% - 强调文字颜色 2 3" xfId="145"/>
    <cellStyle name="60% - 强调文字颜色 2 3 2" xfId="146"/>
    <cellStyle name="60% - 强调文字颜色 3" xfId="147"/>
    <cellStyle name="60% - 强调文字颜色 3 2" xfId="148"/>
    <cellStyle name="60% - 强调文字颜色 3 2 2" xfId="149"/>
    <cellStyle name="60% - 强调文字颜色 3 2 2 2" xfId="150"/>
    <cellStyle name="60% - 强调文字颜色 3 2 2 2 2" xfId="151"/>
    <cellStyle name="60% - 强调文字颜色 3 2 3" xfId="152"/>
    <cellStyle name="60% - 强调文字颜色 3 2 3 2" xfId="153"/>
    <cellStyle name="60% - 强调文字颜色 3 3" xfId="154"/>
    <cellStyle name="60% - 强调文字颜色 3 3 2" xfId="155"/>
    <cellStyle name="60% - 强调文字颜色 4" xfId="156"/>
    <cellStyle name="60% - 强调文字颜色 4 2" xfId="157"/>
    <cellStyle name="60% - 强调文字颜色 4 2 2" xfId="158"/>
    <cellStyle name="60% - 强调文字颜色 4 2 2 2" xfId="159"/>
    <cellStyle name="60% - 强调文字颜色 4 2 2 2 2" xfId="160"/>
    <cellStyle name="60% - 强调文字颜色 4 2 3" xfId="161"/>
    <cellStyle name="60% - 强调文字颜色 4 2 3 2" xfId="162"/>
    <cellStyle name="60% - 强调文字颜色 4 3" xfId="163"/>
    <cellStyle name="60% - 强调文字颜色 4 3 2" xfId="164"/>
    <cellStyle name="60% - 强调文字颜色 5" xfId="165"/>
    <cellStyle name="60% - 强调文字颜色 5 2" xfId="166"/>
    <cellStyle name="60% - 强调文字颜色 5 2 2" xfId="167"/>
    <cellStyle name="60% - 强调文字颜色 5 2 2 2" xfId="168"/>
    <cellStyle name="60% - 强调文字颜色 5 2 2 2 2" xfId="169"/>
    <cellStyle name="60% - 强调文字颜色 5 2 3" xfId="170"/>
    <cellStyle name="60% - 强调文字颜色 5 2 3 2" xfId="171"/>
    <cellStyle name="60% - 强调文字颜色 5 3" xfId="172"/>
    <cellStyle name="60% - 强调文字颜色 5 3 2" xfId="173"/>
    <cellStyle name="60% - 强调文字颜色 6" xfId="174"/>
    <cellStyle name="60% - 强调文字颜色 6 2" xfId="175"/>
    <cellStyle name="60% - 强调文字颜色 6 2 2" xfId="176"/>
    <cellStyle name="60% - 强调文字颜色 6 2 2 2" xfId="177"/>
    <cellStyle name="60% - 强调文字颜色 6 2 2 2 2" xfId="178"/>
    <cellStyle name="60% - 强调文字颜色 6 2 3" xfId="179"/>
    <cellStyle name="60% - 强调文字颜色 6 2 3 2" xfId="180"/>
    <cellStyle name="60% - 强调文字颜色 6 3" xfId="181"/>
    <cellStyle name="60% - 强调文字颜色 6 3 2" xfId="182"/>
    <cellStyle name="ColLevel_1" xfId="183"/>
    <cellStyle name="no dec" xfId="184"/>
    <cellStyle name="no dec 2" xfId="185"/>
    <cellStyle name="Normal_APR" xfId="186"/>
    <cellStyle name="RowLevel_1" xfId="187"/>
    <cellStyle name="Percent" xfId="188"/>
    <cellStyle name="标题" xfId="189"/>
    <cellStyle name="标题 1" xfId="190"/>
    <cellStyle name="标题 1 2" xfId="191"/>
    <cellStyle name="标题 1 2 2" xfId="192"/>
    <cellStyle name="标题 1 2 2 2" xfId="193"/>
    <cellStyle name="标题 1 2 2 2 2" xfId="194"/>
    <cellStyle name="标题 1 2 3" xfId="195"/>
    <cellStyle name="标题 1 2 3 2" xfId="196"/>
    <cellStyle name="标题 1 3" xfId="197"/>
    <cellStyle name="标题 1 3 2" xfId="198"/>
    <cellStyle name="标题 2" xfId="199"/>
    <cellStyle name="标题 2 2" xfId="200"/>
    <cellStyle name="标题 2 2 2" xfId="201"/>
    <cellStyle name="标题 2 2 2 2" xfId="202"/>
    <cellStyle name="标题 2 2 2 2 2" xfId="203"/>
    <cellStyle name="标题 2 2 3" xfId="204"/>
    <cellStyle name="标题 2 2 3 2" xfId="205"/>
    <cellStyle name="标题 2 3" xfId="206"/>
    <cellStyle name="标题 2 3 2" xfId="207"/>
    <cellStyle name="标题 3" xfId="208"/>
    <cellStyle name="标题 3 2" xfId="209"/>
    <cellStyle name="标题 3 2 2" xfId="210"/>
    <cellStyle name="标题 3 2 2 2" xfId="211"/>
    <cellStyle name="标题 3 2 2 2 2" xfId="212"/>
    <cellStyle name="标题 3 2 3" xfId="213"/>
    <cellStyle name="标题 3 2 3 2" xfId="214"/>
    <cellStyle name="标题 3 3" xfId="215"/>
    <cellStyle name="标题 3 3 2" xfId="216"/>
    <cellStyle name="标题 4" xfId="217"/>
    <cellStyle name="标题 4 2" xfId="218"/>
    <cellStyle name="标题 4 2 2" xfId="219"/>
    <cellStyle name="标题 4 2 2 2" xfId="220"/>
    <cellStyle name="标题 4 2 2 2 2" xfId="221"/>
    <cellStyle name="标题 4 2 3" xfId="222"/>
    <cellStyle name="标题 4 2 3 2" xfId="223"/>
    <cellStyle name="标题 4 3" xfId="224"/>
    <cellStyle name="标题 4 3 2" xfId="225"/>
    <cellStyle name="标题 5" xfId="226"/>
    <cellStyle name="标题 5 2" xfId="227"/>
    <cellStyle name="标题 5 2 2" xfId="228"/>
    <cellStyle name="标题 5 2 2 2" xfId="229"/>
    <cellStyle name="标题 5 3" xfId="230"/>
    <cellStyle name="标题 5 3 2" xfId="231"/>
    <cellStyle name="标题 6" xfId="232"/>
    <cellStyle name="标题 6 2" xfId="233"/>
    <cellStyle name="差" xfId="234"/>
    <cellStyle name="差 2" xfId="235"/>
    <cellStyle name="差 2 2" xfId="236"/>
    <cellStyle name="差 2 2 2" xfId="237"/>
    <cellStyle name="差 2 2 2 2" xfId="238"/>
    <cellStyle name="差 2 3" xfId="239"/>
    <cellStyle name="差 2 3 2" xfId="240"/>
    <cellStyle name="差 3" xfId="241"/>
    <cellStyle name="差 3 2" xfId="242"/>
    <cellStyle name="常规 10" xfId="243"/>
    <cellStyle name="常规 19" xfId="244"/>
    <cellStyle name="常规 2" xfId="245"/>
    <cellStyle name="常规 2 2" xfId="246"/>
    <cellStyle name="常规 2 2 2" xfId="247"/>
    <cellStyle name="常规 2 2 2 2" xfId="248"/>
    <cellStyle name="常规 2 2 2 2 2" xfId="249"/>
    <cellStyle name="常规 2 2 2 6" xfId="250"/>
    <cellStyle name="常规 2 2 3" xfId="251"/>
    <cellStyle name="常规 2 2 3 2" xfId="252"/>
    <cellStyle name="常规 2 3" xfId="253"/>
    <cellStyle name="常规 2 4" xfId="254"/>
    <cellStyle name="常规 3" xfId="255"/>
    <cellStyle name="常规 3 2" xfId="256"/>
    <cellStyle name="常规 4" xfId="257"/>
    <cellStyle name="常规_2005年收入支出预算外测算" xfId="258"/>
    <cellStyle name="常规_2005年收入支出预算外测算 2" xfId="259"/>
    <cellStyle name="常规_2014年月报表样 2" xfId="260"/>
    <cellStyle name="常规_第10稿 鲤城区2015年财政收支预算草案   12.19" xfId="261"/>
    <cellStyle name="常规_第10稿 鲤城区2015年财政收支预算草案   12.19 2" xfId="262"/>
    <cellStyle name="Hyperlink" xfId="263"/>
    <cellStyle name="好" xfId="264"/>
    <cellStyle name="好 2" xfId="265"/>
    <cellStyle name="好 2 2" xfId="266"/>
    <cellStyle name="好 2 2 2" xfId="267"/>
    <cellStyle name="好 2 2 2 2" xfId="268"/>
    <cellStyle name="好 2 3" xfId="269"/>
    <cellStyle name="好 2 3 2" xfId="270"/>
    <cellStyle name="好 3" xfId="271"/>
    <cellStyle name="好 3 2" xfId="272"/>
    <cellStyle name="汇总" xfId="273"/>
    <cellStyle name="汇总 2" xfId="274"/>
    <cellStyle name="汇总 2 2" xfId="275"/>
    <cellStyle name="汇总 2 2 2" xfId="276"/>
    <cellStyle name="汇总 2 2 2 2" xfId="277"/>
    <cellStyle name="汇总 2 2 3" xfId="278"/>
    <cellStyle name="汇总 2 3" xfId="279"/>
    <cellStyle name="汇总 2 3 2" xfId="280"/>
    <cellStyle name="汇总 2 4" xfId="281"/>
    <cellStyle name="汇总 3" xfId="282"/>
    <cellStyle name="汇总 3 2" xfId="283"/>
    <cellStyle name="Currency" xfId="284"/>
    <cellStyle name="货币 2" xfId="285"/>
    <cellStyle name="Currency [0]" xfId="286"/>
    <cellStyle name="计算" xfId="287"/>
    <cellStyle name="计算 2" xfId="288"/>
    <cellStyle name="计算 2 2" xfId="289"/>
    <cellStyle name="计算 2 2 2" xfId="290"/>
    <cellStyle name="计算 2 2 2 2" xfId="291"/>
    <cellStyle name="计算 2 2 3" xfId="292"/>
    <cellStyle name="计算 2 3" xfId="293"/>
    <cellStyle name="计算 2 3 2" xfId="294"/>
    <cellStyle name="计算 2 4" xfId="295"/>
    <cellStyle name="计算 3" xfId="296"/>
    <cellStyle name="计算 3 2" xfId="297"/>
    <cellStyle name="检查单元格" xfId="298"/>
    <cellStyle name="检查单元格 2" xfId="299"/>
    <cellStyle name="检查单元格 2 2" xfId="300"/>
    <cellStyle name="检查单元格 2 2 2" xfId="301"/>
    <cellStyle name="检查单元格 2 2 2 2" xfId="302"/>
    <cellStyle name="检查单元格 2 3" xfId="303"/>
    <cellStyle name="检查单元格 2 3 2" xfId="304"/>
    <cellStyle name="检查单元格 3" xfId="305"/>
    <cellStyle name="检查单元格 3 2" xfId="306"/>
    <cellStyle name="解释性文本" xfId="307"/>
    <cellStyle name="解释性文本 2" xfId="308"/>
    <cellStyle name="解释性文本 2 2" xfId="309"/>
    <cellStyle name="解释性文本 2 2 2" xfId="310"/>
    <cellStyle name="解释性文本 2 2 2 2" xfId="311"/>
    <cellStyle name="解释性文本 2 3" xfId="312"/>
    <cellStyle name="解释性文本 2 3 2" xfId="313"/>
    <cellStyle name="解释性文本 3" xfId="314"/>
    <cellStyle name="解释性文本 3 2" xfId="315"/>
    <cellStyle name="警告文本" xfId="316"/>
    <cellStyle name="警告文本 2" xfId="317"/>
    <cellStyle name="警告文本 2 2" xfId="318"/>
    <cellStyle name="警告文本 2 2 2" xfId="319"/>
    <cellStyle name="警告文本 2 2 2 2" xfId="320"/>
    <cellStyle name="警告文本 2 3" xfId="321"/>
    <cellStyle name="警告文本 2 3 2" xfId="322"/>
    <cellStyle name="警告文本 3" xfId="323"/>
    <cellStyle name="警告文本 3 2" xfId="324"/>
    <cellStyle name="链接单元格" xfId="325"/>
    <cellStyle name="链接单元格 2" xfId="326"/>
    <cellStyle name="链接单元格 2 2" xfId="327"/>
    <cellStyle name="链接单元格 2 2 2" xfId="328"/>
    <cellStyle name="链接单元格 2 2 2 2" xfId="329"/>
    <cellStyle name="链接单元格 2 3" xfId="330"/>
    <cellStyle name="链接单元格 2 3 2" xfId="331"/>
    <cellStyle name="链接单元格 3" xfId="332"/>
    <cellStyle name="链接单元格 3 2" xfId="333"/>
    <cellStyle name="普通_97-917" xfId="334"/>
    <cellStyle name="千分位[0]_laroux" xfId="335"/>
    <cellStyle name="千分位_97-917" xfId="336"/>
    <cellStyle name="千位[0]_1" xfId="337"/>
    <cellStyle name="千位_1" xfId="338"/>
    <cellStyle name="Comma" xfId="339"/>
    <cellStyle name="千位分隔 2" xfId="340"/>
    <cellStyle name="千位分隔 2 2" xfId="341"/>
    <cellStyle name="千位分隔 3" xfId="342"/>
    <cellStyle name="Comma [0]" xfId="343"/>
    <cellStyle name="千位分隔_第10稿 鲤城区2015年财政收支预算草案   12.19" xfId="344"/>
    <cellStyle name="强调文字颜色 1" xfId="345"/>
    <cellStyle name="强调文字颜色 1 2" xfId="346"/>
    <cellStyle name="强调文字颜色 1 2 2" xfId="347"/>
    <cellStyle name="强调文字颜色 1 2 2 2" xfId="348"/>
    <cellStyle name="强调文字颜色 1 2 2 2 2" xfId="349"/>
    <cellStyle name="强调文字颜色 1 2 3" xfId="350"/>
    <cellStyle name="强调文字颜色 1 2 3 2" xfId="351"/>
    <cellStyle name="强调文字颜色 1 3" xfId="352"/>
    <cellStyle name="强调文字颜色 1 3 2" xfId="353"/>
    <cellStyle name="强调文字颜色 2" xfId="354"/>
    <cellStyle name="强调文字颜色 2 2" xfId="355"/>
    <cellStyle name="强调文字颜色 2 2 2" xfId="356"/>
    <cellStyle name="强调文字颜色 2 2 2 2" xfId="357"/>
    <cellStyle name="强调文字颜色 2 2 2 2 2" xfId="358"/>
    <cellStyle name="强调文字颜色 2 2 3" xfId="359"/>
    <cellStyle name="强调文字颜色 2 2 3 2" xfId="360"/>
    <cellStyle name="强调文字颜色 2 3" xfId="361"/>
    <cellStyle name="强调文字颜色 2 3 2" xfId="362"/>
    <cellStyle name="强调文字颜色 3" xfId="363"/>
    <cellStyle name="强调文字颜色 3 2" xfId="364"/>
    <cellStyle name="强调文字颜色 3 2 2" xfId="365"/>
    <cellStyle name="强调文字颜色 3 2 2 2" xfId="366"/>
    <cellStyle name="强调文字颜色 3 2 2 2 2" xfId="367"/>
    <cellStyle name="强调文字颜色 3 2 3" xfId="368"/>
    <cellStyle name="强调文字颜色 3 2 3 2" xfId="369"/>
    <cellStyle name="强调文字颜色 3 3" xfId="370"/>
    <cellStyle name="强调文字颜色 3 3 2" xfId="371"/>
    <cellStyle name="强调文字颜色 4" xfId="372"/>
    <cellStyle name="强调文字颜色 4 2" xfId="373"/>
    <cellStyle name="强调文字颜色 4 2 2" xfId="374"/>
    <cellStyle name="强调文字颜色 4 2 2 2" xfId="375"/>
    <cellStyle name="强调文字颜色 4 2 2 2 2" xfId="376"/>
    <cellStyle name="强调文字颜色 4 2 3" xfId="377"/>
    <cellStyle name="强调文字颜色 4 2 3 2" xfId="378"/>
    <cellStyle name="强调文字颜色 4 3" xfId="379"/>
    <cellStyle name="强调文字颜色 4 3 2" xfId="380"/>
    <cellStyle name="强调文字颜色 5" xfId="381"/>
    <cellStyle name="强调文字颜色 5 2" xfId="382"/>
    <cellStyle name="强调文字颜色 5 2 2" xfId="383"/>
    <cellStyle name="强调文字颜色 5 2 2 2" xfId="384"/>
    <cellStyle name="强调文字颜色 5 2 2 2 2" xfId="385"/>
    <cellStyle name="强调文字颜色 5 2 3" xfId="386"/>
    <cellStyle name="强调文字颜色 5 2 3 2" xfId="387"/>
    <cellStyle name="强调文字颜色 5 3" xfId="388"/>
    <cellStyle name="强调文字颜色 5 3 2" xfId="389"/>
    <cellStyle name="强调文字颜色 6" xfId="390"/>
    <cellStyle name="强调文字颜色 6 2" xfId="391"/>
    <cellStyle name="强调文字颜色 6 2 2" xfId="392"/>
    <cellStyle name="强调文字颜色 6 2 2 2" xfId="393"/>
    <cellStyle name="强调文字颜色 6 2 2 2 2" xfId="394"/>
    <cellStyle name="强调文字颜色 6 2 3" xfId="395"/>
    <cellStyle name="强调文字颜色 6 2 3 2" xfId="396"/>
    <cellStyle name="强调文字颜色 6 3" xfId="397"/>
    <cellStyle name="强调文字颜色 6 3 2" xfId="398"/>
    <cellStyle name="适中" xfId="399"/>
    <cellStyle name="适中 2" xfId="400"/>
    <cellStyle name="适中 2 2" xfId="401"/>
    <cellStyle name="适中 2 2 2" xfId="402"/>
    <cellStyle name="适中 2 2 2 2" xfId="403"/>
    <cellStyle name="适中 2 3" xfId="404"/>
    <cellStyle name="适中 2 3 2" xfId="405"/>
    <cellStyle name="适中 3" xfId="406"/>
    <cellStyle name="适中 3 2" xfId="407"/>
    <cellStyle name="输出" xfId="408"/>
    <cellStyle name="输出 2" xfId="409"/>
    <cellStyle name="输出 2 2" xfId="410"/>
    <cellStyle name="输出 2 2 2" xfId="411"/>
    <cellStyle name="输出 2 2 2 2" xfId="412"/>
    <cellStyle name="输出 2 2 3" xfId="413"/>
    <cellStyle name="输出 2 3" xfId="414"/>
    <cellStyle name="输出 2 3 2" xfId="415"/>
    <cellStyle name="输出 2 4" xfId="416"/>
    <cellStyle name="输出 3" xfId="417"/>
    <cellStyle name="输出 3 2" xfId="418"/>
    <cellStyle name="输入" xfId="419"/>
    <cellStyle name="输入 2" xfId="420"/>
    <cellStyle name="输入 2 2" xfId="421"/>
    <cellStyle name="输入 2 2 2" xfId="422"/>
    <cellStyle name="输入 2 2 2 2" xfId="423"/>
    <cellStyle name="输入 2 2 3" xfId="424"/>
    <cellStyle name="输入 2 3" xfId="425"/>
    <cellStyle name="输入 2 3 2" xfId="426"/>
    <cellStyle name="输入 2 4" xfId="427"/>
    <cellStyle name="输入 3" xfId="428"/>
    <cellStyle name="输入 3 2" xfId="429"/>
    <cellStyle name="样式 1" xfId="430"/>
    <cellStyle name="样式 1 2" xfId="431"/>
    <cellStyle name="Followed Hyperlink" xfId="432"/>
    <cellStyle name="注释" xfId="433"/>
    <cellStyle name="注释 2" xfId="434"/>
    <cellStyle name="注释 2 2" xfId="435"/>
    <cellStyle name="注释 2 2 2" xfId="436"/>
    <cellStyle name="注释 2 2 2 2" xfId="437"/>
    <cellStyle name="注释 2 2 3" xfId="438"/>
    <cellStyle name="注释 2 3" xfId="439"/>
    <cellStyle name="注释 2 3 2" xfId="440"/>
    <cellStyle name="注释 2 4" xfId="441"/>
    <cellStyle name="注释 3" xfId="442"/>
    <cellStyle name="注释 3 2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2.57421875" style="88" customWidth="1"/>
    <col min="2" max="2" width="95.00390625" style="88" customWidth="1"/>
    <col min="3" max="3" width="12.57421875" style="88" customWidth="1"/>
    <col min="4" max="16384" width="9.00390625" style="88" customWidth="1"/>
  </cols>
  <sheetData>
    <row r="1" spans="1:3" ht="12.75">
      <c r="A1" s="89"/>
      <c r="B1" s="89"/>
      <c r="C1" s="89"/>
    </row>
    <row r="2" spans="1:3" ht="12.75">
      <c r="A2" s="89"/>
      <c r="B2" s="89"/>
      <c r="C2" s="89"/>
    </row>
    <row r="3" spans="1:3" ht="12.75">
      <c r="A3" s="89"/>
      <c r="B3" s="89"/>
      <c r="C3" s="89"/>
    </row>
    <row r="4" spans="1:3" ht="12.75">
      <c r="A4" s="89"/>
      <c r="B4" s="89"/>
      <c r="C4" s="89"/>
    </row>
    <row r="5" spans="1:3" ht="12.75">
      <c r="A5" s="89"/>
      <c r="B5" s="89"/>
      <c r="C5" s="89"/>
    </row>
    <row r="6" spans="1:3" ht="12.75">
      <c r="A6" s="89"/>
      <c r="B6" s="89"/>
      <c r="C6" s="89"/>
    </row>
    <row r="7" spans="1:3" ht="45" customHeight="1">
      <c r="A7" s="180" t="s">
        <v>0</v>
      </c>
      <c r="B7" s="181"/>
      <c r="C7" s="181"/>
    </row>
    <row r="8" spans="1:3" ht="23.25" customHeight="1">
      <c r="A8" s="182"/>
      <c r="B8" s="182"/>
      <c r="C8" s="182"/>
    </row>
    <row r="9" spans="1:3" ht="23.25" customHeight="1">
      <c r="A9" s="90"/>
      <c r="B9" s="90"/>
      <c r="C9" s="90"/>
    </row>
    <row r="10" spans="1:3" ht="23.25" customHeight="1">
      <c r="A10" s="90"/>
      <c r="B10" s="90"/>
      <c r="C10" s="90"/>
    </row>
    <row r="11" spans="1:3" ht="30" customHeight="1">
      <c r="A11" s="90"/>
      <c r="B11" s="91" t="s">
        <v>1</v>
      </c>
      <c r="C11" s="90"/>
    </row>
    <row r="12" spans="1:3" ht="30" customHeight="1">
      <c r="A12" s="90"/>
      <c r="B12" s="91" t="s">
        <v>553</v>
      </c>
      <c r="C12" s="90"/>
    </row>
    <row r="13" spans="1:3" ht="30" customHeight="1">
      <c r="A13" s="90"/>
      <c r="B13" s="91" t="s">
        <v>554</v>
      </c>
      <c r="C13" s="90"/>
    </row>
    <row r="14" spans="1:3" ht="30" customHeight="1">
      <c r="A14" s="90"/>
      <c r="B14" s="91" t="s">
        <v>555</v>
      </c>
      <c r="C14" s="90"/>
    </row>
    <row r="15" spans="1:3" ht="30" customHeight="1">
      <c r="A15" s="90"/>
      <c r="B15" s="91" t="s">
        <v>556</v>
      </c>
      <c r="C15" s="90"/>
    </row>
    <row r="16" spans="1:3" ht="30" customHeight="1">
      <c r="A16" s="90"/>
      <c r="B16" s="91" t="s">
        <v>557</v>
      </c>
      <c r="C16" s="90"/>
    </row>
    <row r="17" ht="12.75">
      <c r="B17" s="89"/>
    </row>
    <row r="18" ht="12.75">
      <c r="B18" s="89"/>
    </row>
    <row r="19" ht="12.75">
      <c r="B19" s="89"/>
    </row>
  </sheetData>
  <sheetProtection/>
  <mergeCells count="2">
    <mergeCell ref="A7:C7"/>
    <mergeCell ref="A8:C8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PageLayoutView="0" workbookViewId="0" topLeftCell="A1">
      <selection activeCell="A2" sqref="A2:J2"/>
    </sheetView>
  </sheetViews>
  <sheetFormatPr defaultColWidth="8.00390625" defaultRowHeight="15"/>
  <cols>
    <col min="1" max="1" width="29.7109375" style="82" customWidth="1"/>
    <col min="2" max="5" width="8.7109375" style="82" customWidth="1"/>
    <col min="6" max="6" width="38.140625" style="82" customWidth="1"/>
    <col min="7" max="10" width="8.7109375" style="82" customWidth="1"/>
    <col min="11" max="16384" width="8.00390625" style="82" customWidth="1"/>
  </cols>
  <sheetData>
    <row r="1" spans="1:10" ht="20.25" customHeight="1">
      <c r="A1" s="101" t="s">
        <v>578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37.5" customHeight="1">
      <c r="A2" s="183" t="s">
        <v>2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154" customFormat="1" ht="20.25" customHeight="1">
      <c r="A3" s="184"/>
      <c r="B3" s="184"/>
      <c r="C3" s="151"/>
      <c r="D3" s="151"/>
      <c r="E3" s="152"/>
      <c r="F3" s="153"/>
      <c r="G3" s="152"/>
      <c r="H3" s="152"/>
      <c r="I3" s="186" t="s">
        <v>3</v>
      </c>
      <c r="J3" s="186"/>
    </row>
    <row r="4" spans="1:10" s="154" customFormat="1" ht="33.75" customHeight="1">
      <c r="A4" s="84" t="s">
        <v>4</v>
      </c>
      <c r="B4" s="99" t="s">
        <v>566</v>
      </c>
      <c r="C4" s="84" t="s">
        <v>5</v>
      </c>
      <c r="D4" s="84" t="s">
        <v>6</v>
      </c>
      <c r="E4" s="84" t="s">
        <v>7</v>
      </c>
      <c r="F4" s="84" t="s">
        <v>8</v>
      </c>
      <c r="G4" s="99" t="s">
        <v>566</v>
      </c>
      <c r="H4" s="84" t="s">
        <v>5</v>
      </c>
      <c r="I4" s="84" t="s">
        <v>6</v>
      </c>
      <c r="J4" s="84" t="s">
        <v>7</v>
      </c>
    </row>
    <row r="5" spans="1:10" s="154" customFormat="1" ht="20.25" customHeight="1">
      <c r="A5" s="178" t="s">
        <v>580</v>
      </c>
      <c r="B5" s="84">
        <v>113520</v>
      </c>
      <c r="C5" s="84">
        <v>113520</v>
      </c>
      <c r="D5" s="84">
        <f aca="true" t="shared" si="0" ref="D5:D16">C5-B5</f>
        <v>0</v>
      </c>
      <c r="E5" s="84"/>
      <c r="F5" s="179" t="s">
        <v>587</v>
      </c>
      <c r="G5" s="84">
        <f>SUM(G6:G10)</f>
        <v>46881</v>
      </c>
      <c r="H5" s="84">
        <f>SUM(H6:H10)</f>
        <v>46881</v>
      </c>
      <c r="I5" s="84">
        <f aca="true" t="shared" si="1" ref="I5:I16">H5-G5</f>
        <v>0</v>
      </c>
      <c r="J5" s="84"/>
    </row>
    <row r="6" spans="1:10" s="154" customFormat="1" ht="20.25" customHeight="1">
      <c r="A6" s="179" t="s">
        <v>581</v>
      </c>
      <c r="B6" s="84">
        <v>13499</v>
      </c>
      <c r="C6" s="84">
        <v>13499</v>
      </c>
      <c r="D6" s="84">
        <f t="shared" si="0"/>
        <v>0</v>
      </c>
      <c r="E6" s="84"/>
      <c r="F6" s="85" t="s">
        <v>9</v>
      </c>
      <c r="G6" s="84">
        <v>18848</v>
      </c>
      <c r="H6" s="84">
        <v>18848</v>
      </c>
      <c r="I6" s="84">
        <f t="shared" si="1"/>
        <v>0</v>
      </c>
      <c r="J6" s="84"/>
    </row>
    <row r="7" spans="1:10" s="154" customFormat="1" ht="20.25" customHeight="1">
      <c r="A7" s="179" t="s">
        <v>582</v>
      </c>
      <c r="B7" s="84">
        <f>SUM(B8:B11)</f>
        <v>12911</v>
      </c>
      <c r="C7" s="84">
        <f>SUM(C8:C11)</f>
        <v>12911</v>
      </c>
      <c r="D7" s="84">
        <f t="shared" si="0"/>
        <v>0</v>
      </c>
      <c r="E7" s="84"/>
      <c r="F7" s="85" t="s">
        <v>10</v>
      </c>
      <c r="G7" s="84">
        <v>2651</v>
      </c>
      <c r="H7" s="84">
        <v>2651</v>
      </c>
      <c r="I7" s="84">
        <f t="shared" si="1"/>
        <v>0</v>
      </c>
      <c r="J7" s="84"/>
    </row>
    <row r="8" spans="1:10" s="154" customFormat="1" ht="20.25" customHeight="1">
      <c r="A8" s="85" t="s">
        <v>11</v>
      </c>
      <c r="B8" s="84">
        <v>4513</v>
      </c>
      <c r="C8" s="84">
        <v>4513</v>
      </c>
      <c r="D8" s="84">
        <f t="shared" si="0"/>
        <v>0</v>
      </c>
      <c r="E8" s="84"/>
      <c r="F8" s="86" t="s">
        <v>12</v>
      </c>
      <c r="G8" s="84">
        <v>12123</v>
      </c>
      <c r="H8" s="84">
        <v>12123</v>
      </c>
      <c r="I8" s="84">
        <f t="shared" si="1"/>
        <v>0</v>
      </c>
      <c r="J8" s="84"/>
    </row>
    <row r="9" spans="1:10" s="154" customFormat="1" ht="20.25" customHeight="1">
      <c r="A9" s="85" t="s">
        <v>13</v>
      </c>
      <c r="B9" s="84">
        <v>2176</v>
      </c>
      <c r="C9" s="84">
        <v>2176</v>
      </c>
      <c r="D9" s="84">
        <f t="shared" si="0"/>
        <v>0</v>
      </c>
      <c r="E9" s="84"/>
      <c r="F9" s="85" t="s">
        <v>14</v>
      </c>
      <c r="G9" s="84">
        <v>6576</v>
      </c>
      <c r="H9" s="84">
        <v>6576</v>
      </c>
      <c r="I9" s="84">
        <f t="shared" si="1"/>
        <v>0</v>
      </c>
      <c r="J9" s="84"/>
    </row>
    <row r="10" spans="1:10" s="154" customFormat="1" ht="20.25" customHeight="1">
      <c r="A10" s="85" t="s">
        <v>15</v>
      </c>
      <c r="B10" s="84">
        <v>3000</v>
      </c>
      <c r="C10" s="84">
        <v>3000</v>
      </c>
      <c r="D10" s="84">
        <f t="shared" si="0"/>
        <v>0</v>
      </c>
      <c r="E10" s="84"/>
      <c r="F10" s="86" t="s">
        <v>16</v>
      </c>
      <c r="G10" s="84">
        <v>6683</v>
      </c>
      <c r="H10" s="84">
        <v>6683</v>
      </c>
      <c r="I10" s="84">
        <f t="shared" si="1"/>
        <v>0</v>
      </c>
      <c r="J10" s="84"/>
    </row>
    <row r="11" spans="1:10" s="154" customFormat="1" ht="20.25" customHeight="1">
      <c r="A11" s="85" t="s">
        <v>17</v>
      </c>
      <c r="B11" s="155">
        <v>3222</v>
      </c>
      <c r="C11" s="155">
        <v>3222</v>
      </c>
      <c r="D11" s="84">
        <f t="shared" si="0"/>
        <v>0</v>
      </c>
      <c r="E11" s="84"/>
      <c r="F11" s="179" t="s">
        <v>588</v>
      </c>
      <c r="G11" s="84">
        <f>B5+B6+B7-G5</f>
        <v>93049</v>
      </c>
      <c r="H11" s="84">
        <f>C5+C6+C7-H5</f>
        <v>93049</v>
      </c>
      <c r="I11" s="84">
        <f t="shared" si="1"/>
        <v>0</v>
      </c>
      <c r="J11" s="84"/>
    </row>
    <row r="12" spans="1:10" s="154" customFormat="1" ht="20.25" customHeight="1">
      <c r="A12" s="178" t="s">
        <v>583</v>
      </c>
      <c r="B12" s="84">
        <v>27187</v>
      </c>
      <c r="C12" s="84">
        <v>27187</v>
      </c>
      <c r="D12" s="84">
        <f t="shared" si="0"/>
        <v>0</v>
      </c>
      <c r="E12" s="84"/>
      <c r="F12" s="179" t="s">
        <v>18</v>
      </c>
      <c r="G12" s="84">
        <v>31023</v>
      </c>
      <c r="H12" s="84">
        <v>31023</v>
      </c>
      <c r="I12" s="84">
        <f t="shared" si="1"/>
        <v>0</v>
      </c>
      <c r="J12" s="84"/>
    </row>
    <row r="13" spans="1:10" s="154" customFormat="1" ht="20.25" customHeight="1">
      <c r="A13" s="179" t="s">
        <v>584</v>
      </c>
      <c r="B13" s="84">
        <v>28177</v>
      </c>
      <c r="C13" s="84">
        <f>21248-2361</f>
        <v>18887</v>
      </c>
      <c r="D13" s="84">
        <f t="shared" si="0"/>
        <v>-9290</v>
      </c>
      <c r="E13" s="84"/>
      <c r="F13" s="179" t="s">
        <v>589</v>
      </c>
      <c r="G13" s="84">
        <f>G11+B12+B13-G12</f>
        <v>117390</v>
      </c>
      <c r="H13" s="84">
        <f>H11+C12+C13-H12</f>
        <v>108100</v>
      </c>
      <c r="I13" s="84">
        <f t="shared" si="1"/>
        <v>-9290</v>
      </c>
      <c r="J13" s="84"/>
    </row>
    <row r="14" spans="1:10" s="154" customFormat="1" ht="20.25" customHeight="1">
      <c r="A14" s="179" t="s">
        <v>585</v>
      </c>
      <c r="B14" s="84">
        <v>26081</v>
      </c>
      <c r="C14" s="84">
        <v>26081</v>
      </c>
      <c r="D14" s="84">
        <f t="shared" si="0"/>
        <v>0</v>
      </c>
      <c r="E14" s="84"/>
      <c r="F14" s="179" t="s">
        <v>590</v>
      </c>
      <c r="G14" s="84">
        <v>26081</v>
      </c>
      <c r="H14" s="84">
        <v>26081</v>
      </c>
      <c r="I14" s="84">
        <f t="shared" si="1"/>
        <v>0</v>
      </c>
      <c r="J14" s="156"/>
    </row>
    <row r="15" spans="1:10" s="154" customFormat="1" ht="20.25" customHeight="1">
      <c r="A15" s="178" t="s">
        <v>586</v>
      </c>
      <c r="B15" s="84">
        <v>21992</v>
      </c>
      <c r="C15" s="84">
        <v>21992</v>
      </c>
      <c r="D15" s="84">
        <f t="shared" si="0"/>
        <v>0</v>
      </c>
      <c r="E15" s="84"/>
      <c r="F15" s="179" t="s">
        <v>591</v>
      </c>
      <c r="G15" s="84">
        <v>21992</v>
      </c>
      <c r="H15" s="157">
        <v>21992</v>
      </c>
      <c r="I15" s="84">
        <f t="shared" si="1"/>
        <v>0</v>
      </c>
      <c r="J15" s="156"/>
    </row>
    <row r="16" spans="1:10" s="154" customFormat="1" ht="20.25" customHeight="1">
      <c r="A16" s="87" t="s">
        <v>19</v>
      </c>
      <c r="B16" s="84">
        <f>SUM(B5:B7,B12:B15)</f>
        <v>243367</v>
      </c>
      <c r="C16" s="84">
        <f>SUM(C5:C7,C12:C15)</f>
        <v>234077</v>
      </c>
      <c r="D16" s="84">
        <f t="shared" si="0"/>
        <v>-9290</v>
      </c>
      <c r="E16" s="84"/>
      <c r="F16" s="87" t="s">
        <v>20</v>
      </c>
      <c r="G16" s="84">
        <f>SUM(G5,G12:G15)</f>
        <v>243367</v>
      </c>
      <c r="H16" s="84">
        <f>SUM(H5,H12:H15)</f>
        <v>234077</v>
      </c>
      <c r="I16" s="84">
        <f t="shared" si="1"/>
        <v>-9290</v>
      </c>
      <c r="J16" s="157"/>
    </row>
    <row r="17" spans="1:10" s="158" customFormat="1" ht="131.25" customHeight="1">
      <c r="A17" s="185" t="s">
        <v>21</v>
      </c>
      <c r="B17" s="185"/>
      <c r="C17" s="185"/>
      <c r="D17" s="185"/>
      <c r="E17" s="185"/>
      <c r="F17" s="185"/>
      <c r="G17" s="185"/>
      <c r="H17" s="185"/>
      <c r="I17" s="185"/>
      <c r="J17" s="185"/>
    </row>
  </sheetData>
  <sheetProtection/>
  <mergeCells count="4">
    <mergeCell ref="A2:J2"/>
    <mergeCell ref="A3:B3"/>
    <mergeCell ref="A17:J17"/>
    <mergeCell ref="I3:J3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" sqref="A2:G2"/>
    </sheetView>
  </sheetViews>
  <sheetFormatPr defaultColWidth="8.00390625" defaultRowHeight="15"/>
  <cols>
    <col min="1" max="1" width="43.7109375" style="93" customWidth="1"/>
    <col min="2" max="2" width="13.28125" style="93" customWidth="1"/>
    <col min="3" max="3" width="14.00390625" style="93" customWidth="1"/>
    <col min="4" max="4" width="13.140625" style="93" customWidth="1"/>
    <col min="5" max="5" width="16.28125" style="93" customWidth="1"/>
    <col min="6" max="6" width="14.421875" style="98" customWidth="1"/>
    <col min="7" max="7" width="8.00390625" style="93" customWidth="1"/>
    <col min="8" max="9" width="9.7109375" style="93" customWidth="1"/>
    <col min="10" max="16384" width="8.00390625" style="93" customWidth="1"/>
  </cols>
  <sheetData>
    <row r="1" spans="1:7" ht="20.25" customHeight="1">
      <c r="A1" s="102" t="s">
        <v>506</v>
      </c>
      <c r="B1" s="82"/>
      <c r="C1" s="82"/>
      <c r="D1" s="82"/>
      <c r="E1" s="82"/>
      <c r="F1" s="92"/>
      <c r="G1" s="82"/>
    </row>
    <row r="2" spans="1:8" s="120" customFormat="1" ht="45" customHeight="1">
      <c r="A2" s="189" t="s">
        <v>552</v>
      </c>
      <c r="B2" s="189"/>
      <c r="C2" s="189"/>
      <c r="D2" s="189"/>
      <c r="E2" s="189"/>
      <c r="F2" s="189"/>
      <c r="G2" s="189"/>
      <c r="H2" s="119"/>
    </row>
    <row r="3" spans="1:8" s="122" customFormat="1" ht="20.25" customHeight="1">
      <c r="A3" s="190"/>
      <c r="B3" s="190"/>
      <c r="C3" s="121"/>
      <c r="D3" s="121"/>
      <c r="E3" s="191" t="s">
        <v>292</v>
      </c>
      <c r="F3" s="191"/>
      <c r="G3" s="191"/>
      <c r="H3" s="121"/>
    </row>
    <row r="4" spans="1:8" s="122" customFormat="1" ht="20.25" customHeight="1">
      <c r="A4" s="192" t="s">
        <v>507</v>
      </c>
      <c r="B4" s="192" t="s">
        <v>558</v>
      </c>
      <c r="C4" s="192" t="s">
        <v>576</v>
      </c>
      <c r="D4" s="192"/>
      <c r="E4" s="192"/>
      <c r="F4" s="193" t="s">
        <v>508</v>
      </c>
      <c r="G4" s="192" t="s">
        <v>509</v>
      </c>
      <c r="H4" s="121"/>
    </row>
    <row r="5" spans="1:8" s="122" customFormat="1" ht="20.25" customHeight="1">
      <c r="A5" s="192"/>
      <c r="B5" s="192"/>
      <c r="C5" s="94" t="s">
        <v>564</v>
      </c>
      <c r="D5" s="94" t="s">
        <v>510</v>
      </c>
      <c r="E5" s="94" t="s">
        <v>511</v>
      </c>
      <c r="F5" s="193"/>
      <c r="G5" s="192"/>
      <c r="H5" s="121"/>
    </row>
    <row r="6" spans="1:8" s="127" customFormat="1" ht="20.25" customHeight="1">
      <c r="A6" s="123" t="s">
        <v>512</v>
      </c>
      <c r="B6" s="124">
        <f>B7+B24</f>
        <v>112443</v>
      </c>
      <c r="C6" s="124">
        <f>C7+C24</f>
        <v>113520</v>
      </c>
      <c r="D6" s="124">
        <f>D7+D24</f>
        <v>113520</v>
      </c>
      <c r="E6" s="124">
        <f aca="true" t="shared" si="0" ref="E6:E45">D6-C6</f>
        <v>0</v>
      </c>
      <c r="F6" s="125">
        <f aca="true" t="shared" si="1" ref="F6:F45">D6/B6*100-100</f>
        <v>0.957818628104917</v>
      </c>
      <c r="G6" s="95"/>
      <c r="H6" s="126"/>
    </row>
    <row r="7" spans="1:8" s="127" customFormat="1" ht="20.25" customHeight="1">
      <c r="A7" s="123" t="s">
        <v>513</v>
      </c>
      <c r="B7" s="124">
        <f>B8+B21</f>
        <v>80525</v>
      </c>
      <c r="C7" s="124">
        <f>C8+C21</f>
        <v>82770</v>
      </c>
      <c r="D7" s="124">
        <f>D8+D21</f>
        <v>76260</v>
      </c>
      <c r="E7" s="124">
        <f t="shared" si="0"/>
        <v>-6510</v>
      </c>
      <c r="F7" s="125">
        <f t="shared" si="1"/>
        <v>-5.2964917727413905</v>
      </c>
      <c r="G7" s="95"/>
      <c r="H7" s="126"/>
    </row>
    <row r="8" spans="1:8" s="127" customFormat="1" ht="20.25" customHeight="1">
      <c r="A8" s="128" t="s">
        <v>514</v>
      </c>
      <c r="B8" s="129">
        <f>SUM(B9:B20)</f>
        <v>80364</v>
      </c>
      <c r="C8" s="129">
        <f>SUM(C9:C20)</f>
        <v>82600</v>
      </c>
      <c r="D8" s="129">
        <f>SUM(D9:D20)</f>
        <v>76260</v>
      </c>
      <c r="E8" s="129">
        <f t="shared" si="0"/>
        <v>-6340</v>
      </c>
      <c r="F8" s="130">
        <f t="shared" si="1"/>
        <v>-5.106764222786325</v>
      </c>
      <c r="G8" s="95"/>
      <c r="H8" s="126"/>
    </row>
    <row r="9" spans="1:8" s="127" customFormat="1" ht="20.25" customHeight="1">
      <c r="A9" s="131" t="s">
        <v>561</v>
      </c>
      <c r="B9" s="132">
        <v>42308</v>
      </c>
      <c r="C9" s="133">
        <v>43600</v>
      </c>
      <c r="D9" s="133">
        <f>39190-800-70</f>
        <v>38320</v>
      </c>
      <c r="E9" s="133">
        <f t="shared" si="0"/>
        <v>-5280</v>
      </c>
      <c r="F9" s="134">
        <f t="shared" si="1"/>
        <v>-9.4261132646308</v>
      </c>
      <c r="G9" s="135"/>
      <c r="H9" s="126"/>
    </row>
    <row r="10" spans="1:8" s="127" customFormat="1" ht="20.25" customHeight="1">
      <c r="A10" s="131" t="s">
        <v>515</v>
      </c>
      <c r="B10" s="132">
        <v>12898</v>
      </c>
      <c r="C10" s="133">
        <v>14300</v>
      </c>
      <c r="D10" s="133">
        <f>14220-500</f>
        <v>13720</v>
      </c>
      <c r="E10" s="133">
        <f t="shared" si="0"/>
        <v>-580</v>
      </c>
      <c r="F10" s="134">
        <f t="shared" si="1"/>
        <v>6.373081097844619</v>
      </c>
      <c r="G10" s="136"/>
      <c r="H10" s="126"/>
    </row>
    <row r="11" spans="1:8" s="127" customFormat="1" ht="20.25" customHeight="1">
      <c r="A11" s="131" t="s">
        <v>516</v>
      </c>
      <c r="B11" s="132">
        <v>3212</v>
      </c>
      <c r="C11" s="133">
        <v>3200</v>
      </c>
      <c r="D11" s="133">
        <f>2910-100</f>
        <v>2810</v>
      </c>
      <c r="E11" s="133">
        <f t="shared" si="0"/>
        <v>-390</v>
      </c>
      <c r="F11" s="134">
        <f t="shared" si="1"/>
        <v>-12.515566625155657</v>
      </c>
      <c r="G11" s="137"/>
      <c r="H11" s="126"/>
    </row>
    <row r="12" spans="1:8" s="127" customFormat="1" ht="20.25" customHeight="1">
      <c r="A12" s="131" t="s">
        <v>517</v>
      </c>
      <c r="B12" s="132">
        <v>28</v>
      </c>
      <c r="C12" s="133">
        <v>30</v>
      </c>
      <c r="D12" s="133">
        <v>10</v>
      </c>
      <c r="E12" s="133">
        <f t="shared" si="0"/>
        <v>-20</v>
      </c>
      <c r="F12" s="134">
        <f t="shared" si="1"/>
        <v>-64.28571428571428</v>
      </c>
      <c r="G12" s="137"/>
      <c r="H12" s="126"/>
    </row>
    <row r="13" spans="1:8" s="127" customFormat="1" ht="20.25" customHeight="1">
      <c r="A13" s="131" t="s">
        <v>518</v>
      </c>
      <c r="B13" s="132">
        <v>6168</v>
      </c>
      <c r="C13" s="133">
        <v>6200</v>
      </c>
      <c r="D13" s="133">
        <v>5790</v>
      </c>
      <c r="E13" s="133">
        <f t="shared" si="0"/>
        <v>-410</v>
      </c>
      <c r="F13" s="134">
        <f t="shared" si="1"/>
        <v>-6.1284046692607035</v>
      </c>
      <c r="G13" s="137"/>
      <c r="H13" s="126"/>
    </row>
    <row r="14" spans="1:8" s="127" customFormat="1" ht="20.25" customHeight="1">
      <c r="A14" s="131" t="s">
        <v>519</v>
      </c>
      <c r="B14" s="132">
        <v>4385</v>
      </c>
      <c r="C14" s="133">
        <v>3800</v>
      </c>
      <c r="D14" s="133">
        <f>3930+200</f>
        <v>4130</v>
      </c>
      <c r="E14" s="133">
        <f t="shared" si="0"/>
        <v>330</v>
      </c>
      <c r="F14" s="134">
        <f t="shared" si="1"/>
        <v>-5.815279361459531</v>
      </c>
      <c r="G14" s="137"/>
      <c r="H14" s="126"/>
    </row>
    <row r="15" spans="1:8" s="127" customFormat="1" ht="20.25" customHeight="1">
      <c r="A15" s="131" t="s">
        <v>520</v>
      </c>
      <c r="B15" s="132">
        <v>1590</v>
      </c>
      <c r="C15" s="133">
        <v>1600</v>
      </c>
      <c r="D15" s="133">
        <v>1630</v>
      </c>
      <c r="E15" s="133">
        <f t="shared" si="0"/>
        <v>30</v>
      </c>
      <c r="F15" s="134">
        <f t="shared" si="1"/>
        <v>2.5157232704402475</v>
      </c>
      <c r="G15" s="137"/>
      <c r="H15" s="126"/>
    </row>
    <row r="16" spans="1:8" s="127" customFormat="1" ht="20.25" customHeight="1">
      <c r="A16" s="131" t="s">
        <v>521</v>
      </c>
      <c r="B16" s="132">
        <v>1620</v>
      </c>
      <c r="C16" s="133">
        <v>1620</v>
      </c>
      <c r="D16" s="133">
        <v>1550</v>
      </c>
      <c r="E16" s="133">
        <f t="shared" si="0"/>
        <v>-70</v>
      </c>
      <c r="F16" s="134">
        <f t="shared" si="1"/>
        <v>-4.320987654320987</v>
      </c>
      <c r="G16" s="137"/>
      <c r="H16" s="126"/>
    </row>
    <row r="17" spans="1:8" s="127" customFormat="1" ht="20.25" customHeight="1">
      <c r="A17" s="131" t="s">
        <v>522</v>
      </c>
      <c r="B17" s="132">
        <v>6233</v>
      </c>
      <c r="C17" s="133">
        <v>5200</v>
      </c>
      <c r="D17" s="133">
        <f>5010+500</f>
        <v>5510</v>
      </c>
      <c r="E17" s="133">
        <f t="shared" si="0"/>
        <v>310</v>
      </c>
      <c r="F17" s="134">
        <f t="shared" si="1"/>
        <v>-11.59955077811648</v>
      </c>
      <c r="G17" s="137"/>
      <c r="H17" s="126"/>
    </row>
    <row r="18" spans="1:8" s="127" customFormat="1" ht="20.25" customHeight="1">
      <c r="A18" s="131" t="s">
        <v>523</v>
      </c>
      <c r="B18" s="132">
        <v>1871</v>
      </c>
      <c r="C18" s="133">
        <v>3000</v>
      </c>
      <c r="D18" s="133">
        <f>2640+100</f>
        <v>2740</v>
      </c>
      <c r="E18" s="133">
        <f t="shared" si="0"/>
        <v>-260</v>
      </c>
      <c r="F18" s="134">
        <f t="shared" si="1"/>
        <v>46.445750935328704</v>
      </c>
      <c r="G18" s="137"/>
      <c r="H18" s="126"/>
    </row>
    <row r="19" spans="1:8" s="127" customFormat="1" ht="20.25" customHeight="1">
      <c r="A19" s="131" t="s">
        <v>524</v>
      </c>
      <c r="B19" s="132">
        <v>47</v>
      </c>
      <c r="C19" s="133">
        <v>50</v>
      </c>
      <c r="D19" s="133">
        <v>50</v>
      </c>
      <c r="E19" s="133">
        <f>D19-C19</f>
        <v>0</v>
      </c>
      <c r="F19" s="134">
        <f>D19/B19*100-100</f>
        <v>6.38297872340425</v>
      </c>
      <c r="G19" s="137"/>
      <c r="H19" s="126"/>
    </row>
    <row r="20" spans="1:8" s="127" customFormat="1" ht="20.25" customHeight="1">
      <c r="A20" s="131" t="s">
        <v>525</v>
      </c>
      <c r="B20" s="132">
        <v>4</v>
      </c>
      <c r="C20" s="133"/>
      <c r="D20" s="133"/>
      <c r="E20" s="133">
        <f>D20-C20</f>
        <v>0</v>
      </c>
      <c r="F20" s="134">
        <f>D20/B20*100-100</f>
        <v>-100</v>
      </c>
      <c r="G20" s="137"/>
      <c r="H20" s="126"/>
    </row>
    <row r="21" spans="1:8" s="127" customFormat="1" ht="20.25" customHeight="1">
      <c r="A21" s="138" t="s">
        <v>526</v>
      </c>
      <c r="B21" s="124">
        <f>B22+B23</f>
        <v>161</v>
      </c>
      <c r="C21" s="124">
        <f>C22+C23</f>
        <v>170</v>
      </c>
      <c r="D21" s="124">
        <f>D22+D23</f>
        <v>0</v>
      </c>
      <c r="E21" s="124">
        <f t="shared" si="0"/>
        <v>-170</v>
      </c>
      <c r="F21" s="125">
        <f t="shared" si="1"/>
        <v>-100</v>
      </c>
      <c r="G21" s="139"/>
      <c r="H21" s="126"/>
    </row>
    <row r="22" spans="1:8" s="127" customFormat="1" ht="20.25" customHeight="1">
      <c r="A22" s="131" t="s">
        <v>527</v>
      </c>
      <c r="B22" s="132">
        <v>161</v>
      </c>
      <c r="C22" s="133">
        <v>170</v>
      </c>
      <c r="D22" s="133"/>
      <c r="E22" s="133">
        <f t="shared" si="0"/>
        <v>-170</v>
      </c>
      <c r="F22" s="134">
        <f t="shared" si="1"/>
        <v>-100</v>
      </c>
      <c r="G22" s="137"/>
      <c r="H22" s="126"/>
    </row>
    <row r="23" spans="1:8" s="127" customFormat="1" ht="20.25" customHeight="1">
      <c r="A23" s="140" t="s">
        <v>528</v>
      </c>
      <c r="B23" s="132">
        <v>0</v>
      </c>
      <c r="C23" s="133">
        <v>0</v>
      </c>
      <c r="D23" s="133"/>
      <c r="E23" s="133">
        <f t="shared" si="0"/>
        <v>0</v>
      </c>
      <c r="F23" s="134" t="e">
        <f t="shared" si="1"/>
        <v>#DIV/0!</v>
      </c>
      <c r="G23" s="137"/>
      <c r="H23" s="126"/>
    </row>
    <row r="24" spans="1:8" s="127" customFormat="1" ht="19.5" customHeight="1">
      <c r="A24" s="141" t="s">
        <v>529</v>
      </c>
      <c r="B24" s="129">
        <f>SUM(B25:B25,B31:B37)</f>
        <v>31918</v>
      </c>
      <c r="C24" s="129">
        <f>SUM(C25:C25,C31:C37)</f>
        <v>30750</v>
      </c>
      <c r="D24" s="129">
        <f>SUM(D25:D25,D31:D37)</f>
        <v>37260</v>
      </c>
      <c r="E24" s="129">
        <f t="shared" si="0"/>
        <v>6510</v>
      </c>
      <c r="F24" s="130">
        <f t="shared" si="1"/>
        <v>16.73663763393695</v>
      </c>
      <c r="G24" s="139"/>
      <c r="H24" s="126"/>
    </row>
    <row r="25" spans="1:8" s="127" customFormat="1" ht="19.5" customHeight="1">
      <c r="A25" s="140" t="s">
        <v>532</v>
      </c>
      <c r="B25" s="142">
        <f>SUM(B26:B30)</f>
        <v>13273</v>
      </c>
      <c r="C25" s="142">
        <f>SUM(C26:C30)</f>
        <v>16000</v>
      </c>
      <c r="D25" s="142">
        <f>SUM(D26:D30)</f>
        <v>13900</v>
      </c>
      <c r="E25" s="142">
        <f t="shared" si="0"/>
        <v>-2100</v>
      </c>
      <c r="F25" s="143">
        <f t="shared" si="1"/>
        <v>4.723875536804044</v>
      </c>
      <c r="G25" s="137"/>
      <c r="H25" s="126"/>
    </row>
    <row r="26" spans="1:8" s="127" customFormat="1" ht="19.5" customHeight="1">
      <c r="A26" s="144" t="s">
        <v>533</v>
      </c>
      <c r="B26" s="132">
        <v>2283</v>
      </c>
      <c r="C26" s="133">
        <v>2100</v>
      </c>
      <c r="D26" s="133">
        <v>2100</v>
      </c>
      <c r="E26" s="133">
        <f t="shared" si="0"/>
        <v>0</v>
      </c>
      <c r="F26" s="134">
        <f t="shared" si="1"/>
        <v>-8.015768725361369</v>
      </c>
      <c r="G26" s="137"/>
      <c r="H26" s="126"/>
    </row>
    <row r="27" spans="1:8" s="127" customFormat="1" ht="19.5" customHeight="1">
      <c r="A27" s="144" t="s">
        <v>534</v>
      </c>
      <c r="B27" s="132">
        <v>971</v>
      </c>
      <c r="C27" s="133">
        <v>940</v>
      </c>
      <c r="D27" s="133">
        <v>670</v>
      </c>
      <c r="E27" s="133">
        <f aca="true" t="shared" si="2" ref="E27:E32">D27-C27</f>
        <v>-270</v>
      </c>
      <c r="F27" s="134">
        <f>D27/B27*100-100</f>
        <v>-30.998970133882594</v>
      </c>
      <c r="G27" s="137"/>
      <c r="H27" s="126"/>
    </row>
    <row r="28" spans="1:8" s="127" customFormat="1" ht="19.5" customHeight="1">
      <c r="A28" s="144" t="s">
        <v>559</v>
      </c>
      <c r="B28" s="132">
        <v>436</v>
      </c>
      <c r="C28" s="133"/>
      <c r="D28" s="133"/>
      <c r="E28" s="133">
        <f t="shared" si="2"/>
        <v>0</v>
      </c>
      <c r="F28" s="134">
        <f>D28/B28*100-100</f>
        <v>-100</v>
      </c>
      <c r="G28" s="137"/>
      <c r="H28" s="126"/>
    </row>
    <row r="29" spans="1:8" s="127" customFormat="1" ht="19.5" customHeight="1">
      <c r="A29" s="144" t="s">
        <v>562</v>
      </c>
      <c r="B29" s="132">
        <v>9583</v>
      </c>
      <c r="C29" s="133">
        <v>12960</v>
      </c>
      <c r="D29" s="133">
        <v>10630</v>
      </c>
      <c r="E29" s="133">
        <f t="shared" si="2"/>
        <v>-2330</v>
      </c>
      <c r="F29" s="134">
        <f>D29/B29*100-100</f>
        <v>10.925597412083903</v>
      </c>
      <c r="G29" s="137"/>
      <c r="H29" s="126"/>
    </row>
    <row r="30" spans="1:8" s="127" customFormat="1" ht="19.5" customHeight="1">
      <c r="A30" s="144" t="s">
        <v>563</v>
      </c>
      <c r="B30" s="132"/>
      <c r="C30" s="133"/>
      <c r="D30" s="133">
        <v>500</v>
      </c>
      <c r="E30" s="133">
        <f t="shared" si="2"/>
        <v>500</v>
      </c>
      <c r="F30" s="134"/>
      <c r="G30" s="137"/>
      <c r="H30" s="126"/>
    </row>
    <row r="31" spans="1:8" s="127" customFormat="1" ht="19.5" customHeight="1">
      <c r="A31" s="131" t="s">
        <v>530</v>
      </c>
      <c r="B31" s="132">
        <v>448</v>
      </c>
      <c r="C31" s="133">
        <v>300</v>
      </c>
      <c r="D31" s="133">
        <v>150</v>
      </c>
      <c r="E31" s="133">
        <f t="shared" si="2"/>
        <v>-150</v>
      </c>
      <c r="F31" s="134">
        <f>D31/B31*100-100</f>
        <v>-66.51785714285714</v>
      </c>
      <c r="G31" s="137"/>
      <c r="H31" s="126"/>
    </row>
    <row r="32" spans="1:8" s="127" customFormat="1" ht="19.5" customHeight="1">
      <c r="A32" s="145" t="s">
        <v>531</v>
      </c>
      <c r="B32" s="132">
        <v>736</v>
      </c>
      <c r="C32" s="133">
        <v>400</v>
      </c>
      <c r="D32" s="133">
        <v>250</v>
      </c>
      <c r="E32" s="133">
        <f t="shared" si="2"/>
        <v>-150</v>
      </c>
      <c r="F32" s="134">
        <f>D32/B32*100-100</f>
        <v>-66.03260869565217</v>
      </c>
      <c r="G32" s="137"/>
      <c r="H32" s="126"/>
    </row>
    <row r="33" spans="1:8" s="127" customFormat="1" ht="19.5" customHeight="1">
      <c r="A33" s="144" t="s">
        <v>535</v>
      </c>
      <c r="B33" s="132">
        <v>674</v>
      </c>
      <c r="C33" s="133">
        <v>500</v>
      </c>
      <c r="D33" s="133">
        <v>2700</v>
      </c>
      <c r="E33" s="133">
        <f t="shared" si="0"/>
        <v>2200</v>
      </c>
      <c r="F33" s="134">
        <f t="shared" si="1"/>
        <v>300.59347181008906</v>
      </c>
      <c r="G33" s="136"/>
      <c r="H33" s="126"/>
    </row>
    <row r="34" spans="1:8" s="127" customFormat="1" ht="19.5" customHeight="1">
      <c r="A34" s="131" t="s">
        <v>536</v>
      </c>
      <c r="B34" s="132">
        <v>5622</v>
      </c>
      <c r="C34" s="133">
        <v>550</v>
      </c>
      <c r="D34" s="133">
        <v>2300</v>
      </c>
      <c r="E34" s="133">
        <f t="shared" si="0"/>
        <v>1750</v>
      </c>
      <c r="F34" s="134">
        <f t="shared" si="1"/>
        <v>-59.08929206688011</v>
      </c>
      <c r="G34" s="136"/>
      <c r="H34" s="126"/>
    </row>
    <row r="35" spans="1:8" s="127" customFormat="1" ht="19.5" customHeight="1">
      <c r="A35" s="131" t="s">
        <v>537</v>
      </c>
      <c r="B35" s="132">
        <v>10176</v>
      </c>
      <c r="C35" s="133">
        <v>13000</v>
      </c>
      <c r="D35" s="133">
        <v>17800</v>
      </c>
      <c r="E35" s="133">
        <f t="shared" si="0"/>
        <v>4800</v>
      </c>
      <c r="F35" s="134">
        <f t="shared" si="1"/>
        <v>74.92138364779873</v>
      </c>
      <c r="G35" s="136"/>
      <c r="H35" s="126"/>
    </row>
    <row r="36" spans="1:8" s="127" customFormat="1" ht="19.5" customHeight="1">
      <c r="A36" s="131" t="s">
        <v>538</v>
      </c>
      <c r="B36" s="132">
        <v>46</v>
      </c>
      <c r="C36" s="133"/>
      <c r="D36" s="133">
        <v>40</v>
      </c>
      <c r="E36" s="133">
        <f t="shared" si="0"/>
        <v>40</v>
      </c>
      <c r="F36" s="134">
        <f t="shared" si="1"/>
        <v>-13.043478260869563</v>
      </c>
      <c r="G36" s="137"/>
      <c r="H36" s="126"/>
    </row>
    <row r="37" spans="1:8" s="127" customFormat="1" ht="19.5" customHeight="1">
      <c r="A37" s="131" t="s">
        <v>539</v>
      </c>
      <c r="B37" s="132">
        <v>943</v>
      </c>
      <c r="C37" s="133"/>
      <c r="D37" s="133">
        <v>120</v>
      </c>
      <c r="E37" s="133">
        <f t="shared" si="0"/>
        <v>120</v>
      </c>
      <c r="F37" s="134">
        <f t="shared" si="1"/>
        <v>-87.27465535524921</v>
      </c>
      <c r="G37" s="137"/>
      <c r="H37" s="126"/>
    </row>
    <row r="38" spans="1:8" s="127" customFormat="1" ht="19.5" customHeight="1">
      <c r="A38" s="146" t="s">
        <v>540</v>
      </c>
      <c r="B38" s="124">
        <f>SUM(B39:B43)</f>
        <v>85440</v>
      </c>
      <c r="C38" s="124">
        <f>SUM(C39:C43)</f>
        <v>86480</v>
      </c>
      <c r="D38" s="124">
        <f>SUM(D39:D43)</f>
        <v>74480</v>
      </c>
      <c r="E38" s="124">
        <f t="shared" si="0"/>
        <v>-12000</v>
      </c>
      <c r="F38" s="125">
        <f t="shared" si="1"/>
        <v>-12.827715355805253</v>
      </c>
      <c r="G38" s="139"/>
      <c r="H38" s="126"/>
    </row>
    <row r="39" spans="1:8" s="127" customFormat="1" ht="19.5" customHeight="1">
      <c r="A39" s="131" t="s">
        <v>541</v>
      </c>
      <c r="B39" s="142">
        <f>B9</f>
        <v>42308</v>
      </c>
      <c r="C39" s="142">
        <f>C9</f>
        <v>43600</v>
      </c>
      <c r="D39" s="142">
        <f>D9</f>
        <v>38320</v>
      </c>
      <c r="E39" s="133">
        <f t="shared" si="0"/>
        <v>-5280</v>
      </c>
      <c r="F39" s="134">
        <f t="shared" si="1"/>
        <v>-9.4261132646308</v>
      </c>
      <c r="G39" s="137"/>
      <c r="H39" s="126"/>
    </row>
    <row r="40" spans="1:8" s="127" customFormat="1" ht="19.5" customHeight="1">
      <c r="A40" s="131" t="s">
        <v>542</v>
      </c>
      <c r="B40" s="133">
        <f aca="true" t="shared" si="3" ref="B40:D41">B10*1.5</f>
        <v>19347</v>
      </c>
      <c r="C40" s="133">
        <f t="shared" si="3"/>
        <v>21450</v>
      </c>
      <c r="D40" s="133">
        <f t="shared" si="3"/>
        <v>20580</v>
      </c>
      <c r="E40" s="133">
        <f t="shared" si="0"/>
        <v>-870</v>
      </c>
      <c r="F40" s="134">
        <f t="shared" si="1"/>
        <v>6.373081097844619</v>
      </c>
      <c r="G40" s="137"/>
      <c r="H40" s="126"/>
    </row>
    <row r="41" spans="1:8" s="127" customFormat="1" ht="19.5" customHeight="1">
      <c r="A41" s="131" t="s">
        <v>543</v>
      </c>
      <c r="B41" s="133">
        <f t="shared" si="3"/>
        <v>4818</v>
      </c>
      <c r="C41" s="133">
        <f t="shared" si="3"/>
        <v>4800</v>
      </c>
      <c r="D41" s="133">
        <f t="shared" si="3"/>
        <v>4215</v>
      </c>
      <c r="E41" s="133">
        <f t="shared" si="0"/>
        <v>-585</v>
      </c>
      <c r="F41" s="134">
        <f t="shared" si="1"/>
        <v>-12.515566625155657</v>
      </c>
      <c r="G41" s="137"/>
      <c r="H41" s="126"/>
    </row>
    <row r="42" spans="1:8" s="127" customFormat="1" ht="19.5" customHeight="1">
      <c r="A42" s="131" t="s">
        <v>544</v>
      </c>
      <c r="B42" s="132">
        <v>809</v>
      </c>
      <c r="C42" s="133">
        <v>630</v>
      </c>
      <c r="D42" s="133">
        <v>500</v>
      </c>
      <c r="E42" s="133">
        <f t="shared" si="0"/>
        <v>-130</v>
      </c>
      <c r="F42" s="134">
        <f t="shared" si="1"/>
        <v>-38.195302843016066</v>
      </c>
      <c r="G42" s="137"/>
      <c r="H42" s="126"/>
    </row>
    <row r="43" spans="1:8" s="127" customFormat="1" ht="19.5" customHeight="1">
      <c r="A43" s="131" t="s">
        <v>545</v>
      </c>
      <c r="B43" s="132">
        <v>18158</v>
      </c>
      <c r="C43" s="133">
        <v>16000</v>
      </c>
      <c r="D43" s="133">
        <v>10865</v>
      </c>
      <c r="E43" s="133">
        <f t="shared" si="0"/>
        <v>-5135</v>
      </c>
      <c r="F43" s="134">
        <f t="shared" si="1"/>
        <v>-40.164114990637735</v>
      </c>
      <c r="G43" s="137"/>
      <c r="H43" s="126"/>
    </row>
    <row r="44" spans="1:8" s="127" customFormat="1" ht="19.5" customHeight="1">
      <c r="A44" s="146" t="s">
        <v>546</v>
      </c>
      <c r="B44" s="124">
        <f>B6+B38</f>
        <v>197883</v>
      </c>
      <c r="C44" s="124">
        <f>C6+C38</f>
        <v>200000</v>
      </c>
      <c r="D44" s="124">
        <f>D6+D38</f>
        <v>188000</v>
      </c>
      <c r="E44" s="124">
        <f t="shared" si="0"/>
        <v>-12000</v>
      </c>
      <c r="F44" s="125">
        <f t="shared" si="1"/>
        <v>-4.994365357307089</v>
      </c>
      <c r="G44" s="96"/>
      <c r="H44" s="126"/>
    </row>
    <row r="45" spans="1:8" s="127" customFormat="1" ht="19.5" customHeight="1">
      <c r="A45" s="147" t="s">
        <v>547</v>
      </c>
      <c r="B45" s="148">
        <f>B7+B38</f>
        <v>165965</v>
      </c>
      <c r="C45" s="148">
        <f>C7+C38</f>
        <v>169250</v>
      </c>
      <c r="D45" s="148">
        <f>D7+D38</f>
        <v>150740</v>
      </c>
      <c r="E45" s="148">
        <f t="shared" si="0"/>
        <v>-18510</v>
      </c>
      <c r="F45" s="149">
        <f t="shared" si="1"/>
        <v>-9.17362094417497</v>
      </c>
      <c r="G45" s="96"/>
      <c r="H45" s="126"/>
    </row>
    <row r="46" spans="1:8" s="127" customFormat="1" ht="19.5" customHeight="1">
      <c r="A46" s="187" t="s">
        <v>560</v>
      </c>
      <c r="B46" s="188"/>
      <c r="C46" s="188"/>
      <c r="D46" s="188"/>
      <c r="E46" s="188"/>
      <c r="F46" s="188"/>
      <c r="G46" s="188"/>
      <c r="H46" s="150"/>
    </row>
    <row r="48" spans="3:4" ht="12.75">
      <c r="C48" s="97"/>
      <c r="D48" s="97"/>
    </row>
  </sheetData>
  <sheetProtection/>
  <mergeCells count="9">
    <mergeCell ref="A46:G46"/>
    <mergeCell ref="A2:G2"/>
    <mergeCell ref="A3:B3"/>
    <mergeCell ref="E3:G3"/>
    <mergeCell ref="A4:A5"/>
    <mergeCell ref="B4:B5"/>
    <mergeCell ref="C4:E4"/>
    <mergeCell ref="F4:F5"/>
    <mergeCell ref="G4:G5"/>
  </mergeCells>
  <printOptions horizontalCentered="1"/>
  <pageMargins left="0.3937007874015748" right="0.3937007874015748" top="0.59" bottom="0.5905511811023623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8"/>
  <sheetViews>
    <sheetView showZeros="0" tabSelected="1" zoomScalePageLayoutView="0" workbookViewId="0" topLeftCell="A1">
      <pane xSplit="1" ySplit="5" topLeftCell="B2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1" sqref="A221"/>
    </sheetView>
  </sheetViews>
  <sheetFormatPr defaultColWidth="8.140625" defaultRowHeight="15"/>
  <cols>
    <col min="1" max="1" width="40.421875" style="73" customWidth="1"/>
    <col min="2" max="2" width="8.8515625" style="73" customWidth="1"/>
    <col min="3" max="3" width="8.28125" style="73" customWidth="1"/>
    <col min="4" max="7" width="10.00390625" style="73" hidden="1" customWidth="1"/>
    <col min="8" max="8" width="8.7109375" style="74" customWidth="1"/>
    <col min="9" max="9" width="8.421875" style="73" customWidth="1"/>
    <col min="10" max="10" width="10.00390625" style="73" customWidth="1"/>
    <col min="11" max="12" width="8.421875" style="73" customWidth="1"/>
    <col min="13" max="13" width="10.00390625" style="73" customWidth="1"/>
    <col min="14" max="14" width="10.57421875" style="73" customWidth="1"/>
    <col min="15" max="15" width="7.7109375" style="73" customWidth="1"/>
    <col min="16" max="17" width="9.140625" style="73" customWidth="1"/>
    <col min="18" max="21" width="9.140625" style="73" hidden="1" customWidth="1"/>
    <col min="22" max="186" width="9.140625" style="73" customWidth="1"/>
    <col min="187" max="16384" width="8.140625" style="73" customWidth="1"/>
  </cols>
  <sheetData>
    <row r="1" ht="28.5" customHeight="1">
      <c r="A1" s="103" t="s">
        <v>548</v>
      </c>
    </row>
    <row r="2" spans="1:15" s="105" customFormat="1" ht="37.5" customHeight="1">
      <c r="A2" s="195" t="s">
        <v>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s="106" customFormat="1" ht="16.5" customHeight="1">
      <c r="A3" s="74"/>
      <c r="H3" s="75"/>
      <c r="N3" s="196" t="s">
        <v>23</v>
      </c>
      <c r="O3" s="196"/>
    </row>
    <row r="4" spans="1:15" s="107" customFormat="1" ht="16.5" customHeight="1">
      <c r="A4" s="199" t="s">
        <v>24</v>
      </c>
      <c r="B4" s="197" t="s">
        <v>577</v>
      </c>
      <c r="C4" s="200" t="s">
        <v>567</v>
      </c>
      <c r="D4" s="197" t="s">
        <v>25</v>
      </c>
      <c r="E4" s="197"/>
      <c r="F4" s="197"/>
      <c r="G4" s="197"/>
      <c r="H4" s="197" t="s">
        <v>26</v>
      </c>
      <c r="I4" s="197"/>
      <c r="J4" s="197"/>
      <c r="K4" s="197"/>
      <c r="L4" s="197"/>
      <c r="M4" s="202" t="s">
        <v>568</v>
      </c>
      <c r="N4" s="203" t="s">
        <v>27</v>
      </c>
      <c r="O4" s="194" t="s">
        <v>28</v>
      </c>
    </row>
    <row r="5" spans="1:21" s="107" customFormat="1" ht="26.25" customHeight="1">
      <c r="A5" s="199"/>
      <c r="B5" s="197"/>
      <c r="C5" s="201"/>
      <c r="D5" s="76" t="s">
        <v>29</v>
      </c>
      <c r="E5" s="76" t="s">
        <v>30</v>
      </c>
      <c r="F5" s="76" t="s">
        <v>31</v>
      </c>
      <c r="G5" s="76" t="s">
        <v>32</v>
      </c>
      <c r="H5" s="77" t="s">
        <v>33</v>
      </c>
      <c r="I5" s="76" t="s">
        <v>29</v>
      </c>
      <c r="J5" s="76" t="s">
        <v>30</v>
      </c>
      <c r="K5" s="76" t="s">
        <v>31</v>
      </c>
      <c r="L5" s="76" t="s">
        <v>32</v>
      </c>
      <c r="M5" s="197"/>
      <c r="N5" s="203"/>
      <c r="O5" s="194"/>
      <c r="R5" s="76" t="s">
        <v>29</v>
      </c>
      <c r="S5" s="76" t="s">
        <v>30</v>
      </c>
      <c r="T5" s="76" t="s">
        <v>31</v>
      </c>
      <c r="U5" s="76" t="s">
        <v>32</v>
      </c>
    </row>
    <row r="6" spans="1:21" s="110" customFormat="1" ht="16.5" customHeight="1">
      <c r="A6" s="78" t="s">
        <v>34</v>
      </c>
      <c r="B6" s="108">
        <f aca="true" t="shared" si="0" ref="B6:G6">SUM(B7,B12,B16,B22,B27,B33,B37,B42,B45,B50,B54,B56,B60,B62,B64,B68,B72,B76,B80,B86,B90)</f>
        <v>15863</v>
      </c>
      <c r="C6" s="108">
        <f t="shared" si="0"/>
        <v>17906</v>
      </c>
      <c r="D6" s="108">
        <f t="shared" si="0"/>
        <v>13055</v>
      </c>
      <c r="E6" s="108">
        <f t="shared" si="0"/>
        <v>3559</v>
      </c>
      <c r="F6" s="108">
        <f t="shared" si="0"/>
        <v>0</v>
      </c>
      <c r="G6" s="108">
        <f t="shared" si="0"/>
        <v>1292</v>
      </c>
      <c r="H6" s="108">
        <f aca="true" t="shared" si="1" ref="H6:H69">SUM(I6:L6)</f>
        <v>17482</v>
      </c>
      <c r="I6" s="108">
        <f>SUM(I7,I12,I16,I22,I27,I33,I37,I42,I45,I50,I54,I56,I60,I62,I64,I68,I72,I76,I80,I86,I90)</f>
        <v>12704</v>
      </c>
      <c r="J6" s="108">
        <f>SUM(J7,J12,J16,J22,J27,J33,J37,J42,J45,J50,J54,J56,J60,J62,J64,J68,J72,J76,J80,J86,J90)</f>
        <v>3505</v>
      </c>
      <c r="K6" s="108">
        <f>SUM(K7,K12,K16,K22,K27,K33,K37,K42,K45,K50,K54,K56,K60,K62,K64,K68,K72,K76,K80,K86,K90)</f>
        <v>0</v>
      </c>
      <c r="L6" s="108">
        <f>SUM(L7,L12,L16,L22,L27,L33,L37,L42,L45,L50,L54,L56,L60,L62,L64,L68,L72,L76,L80,L86,L90)</f>
        <v>1273</v>
      </c>
      <c r="M6" s="109">
        <f aca="true" t="shared" si="2" ref="M6:M69">H6-C6</f>
        <v>-424</v>
      </c>
      <c r="N6" s="109">
        <f aca="true" t="shared" si="3" ref="N6:N69">H6-B6</f>
        <v>1619</v>
      </c>
      <c r="O6" s="80"/>
      <c r="P6" s="110">
        <v>201</v>
      </c>
      <c r="Q6" s="110" t="s">
        <v>35</v>
      </c>
      <c r="R6" s="111">
        <f>I6-D6</f>
        <v>-351</v>
      </c>
      <c r="S6" s="111">
        <f>J6-E6</f>
        <v>-54</v>
      </c>
      <c r="T6" s="111">
        <f>K6-F6</f>
        <v>0</v>
      </c>
      <c r="U6" s="111">
        <f>L6-G6</f>
        <v>-19</v>
      </c>
    </row>
    <row r="7" spans="1:21" s="110" customFormat="1" ht="16.5" customHeight="1">
      <c r="A7" s="78" t="s">
        <v>36</v>
      </c>
      <c r="B7" s="108">
        <f aca="true" t="shared" si="4" ref="B7:G7">SUM(B8:B11)</f>
        <v>818</v>
      </c>
      <c r="C7" s="108">
        <f t="shared" si="4"/>
        <v>826</v>
      </c>
      <c r="D7" s="108">
        <f t="shared" si="4"/>
        <v>599</v>
      </c>
      <c r="E7" s="108">
        <f t="shared" si="4"/>
        <v>115</v>
      </c>
      <c r="F7" s="108">
        <f t="shared" si="4"/>
        <v>0</v>
      </c>
      <c r="G7" s="108">
        <f t="shared" si="4"/>
        <v>112</v>
      </c>
      <c r="H7" s="108">
        <f t="shared" si="1"/>
        <v>855</v>
      </c>
      <c r="I7" s="108">
        <f>SUM(I8:I11)</f>
        <v>626</v>
      </c>
      <c r="J7" s="108">
        <f>SUM(J8:J11)</f>
        <v>117</v>
      </c>
      <c r="K7" s="108">
        <f>SUM(K8:K11)</f>
        <v>0</v>
      </c>
      <c r="L7" s="108">
        <f>SUM(L8:L11)</f>
        <v>112</v>
      </c>
      <c r="M7" s="109">
        <f t="shared" si="2"/>
        <v>29</v>
      </c>
      <c r="N7" s="109">
        <f t="shared" si="3"/>
        <v>37</v>
      </c>
      <c r="O7" s="80"/>
      <c r="P7" s="110">
        <v>20101</v>
      </c>
      <c r="Q7" s="110" t="s">
        <v>37</v>
      </c>
      <c r="R7" s="111">
        <f aca="true" t="shared" si="5" ref="R7:R70">I7-D7</f>
        <v>27</v>
      </c>
      <c r="S7" s="111">
        <f aca="true" t="shared" si="6" ref="S7:S70">J7-E7</f>
        <v>2</v>
      </c>
      <c r="T7" s="111">
        <f aca="true" t="shared" si="7" ref="T7:T70">K7-F7</f>
        <v>0</v>
      </c>
      <c r="U7" s="111">
        <f aca="true" t="shared" si="8" ref="U7:U70">L7-G7</f>
        <v>0</v>
      </c>
    </row>
    <row r="8" spans="1:21" s="106" customFormat="1" ht="16.5" customHeight="1">
      <c r="A8" s="79" t="s">
        <v>38</v>
      </c>
      <c r="B8" s="112">
        <v>656</v>
      </c>
      <c r="C8" s="113">
        <v>669</v>
      </c>
      <c r="D8" s="112">
        <v>599</v>
      </c>
      <c r="E8" s="112">
        <v>70</v>
      </c>
      <c r="F8" s="112">
        <v>0</v>
      </c>
      <c r="G8" s="112">
        <v>0</v>
      </c>
      <c r="H8" s="113">
        <f t="shared" si="1"/>
        <v>698</v>
      </c>
      <c r="I8" s="112">
        <v>626</v>
      </c>
      <c r="J8" s="112">
        <v>72</v>
      </c>
      <c r="K8" s="112">
        <v>0</v>
      </c>
      <c r="L8" s="112">
        <v>0</v>
      </c>
      <c r="M8" s="114">
        <f t="shared" si="2"/>
        <v>29</v>
      </c>
      <c r="N8" s="114">
        <f t="shared" si="3"/>
        <v>42</v>
      </c>
      <c r="O8" s="115"/>
      <c r="P8" s="106">
        <v>2010101</v>
      </c>
      <c r="Q8" s="106" t="s">
        <v>39</v>
      </c>
      <c r="R8" s="111">
        <f t="shared" si="5"/>
        <v>27</v>
      </c>
      <c r="S8" s="111">
        <f t="shared" si="6"/>
        <v>2</v>
      </c>
      <c r="T8" s="111">
        <f t="shared" si="7"/>
        <v>0</v>
      </c>
      <c r="U8" s="111">
        <f t="shared" si="8"/>
        <v>0</v>
      </c>
    </row>
    <row r="9" spans="1:21" s="106" customFormat="1" ht="16.5" customHeight="1">
      <c r="A9" s="79" t="s">
        <v>40</v>
      </c>
      <c r="B9" s="112">
        <v>76</v>
      </c>
      <c r="C9" s="113">
        <v>66</v>
      </c>
      <c r="D9" s="112">
        <v>0</v>
      </c>
      <c r="E9" s="112">
        <v>0</v>
      </c>
      <c r="F9" s="112">
        <v>0</v>
      </c>
      <c r="G9" s="112">
        <v>66</v>
      </c>
      <c r="H9" s="113">
        <f t="shared" si="1"/>
        <v>66</v>
      </c>
      <c r="I9" s="112">
        <v>0</v>
      </c>
      <c r="J9" s="112">
        <v>0</v>
      </c>
      <c r="K9" s="112">
        <v>0</v>
      </c>
      <c r="L9" s="112">
        <v>66</v>
      </c>
      <c r="M9" s="114">
        <f t="shared" si="2"/>
        <v>0</v>
      </c>
      <c r="N9" s="114">
        <f t="shared" si="3"/>
        <v>-10</v>
      </c>
      <c r="O9" s="115"/>
      <c r="P9" s="106">
        <v>2010102</v>
      </c>
      <c r="Q9" s="106" t="s">
        <v>39</v>
      </c>
      <c r="R9" s="111">
        <f t="shared" si="5"/>
        <v>0</v>
      </c>
      <c r="S9" s="111">
        <f t="shared" si="6"/>
        <v>0</v>
      </c>
      <c r="T9" s="111">
        <f t="shared" si="7"/>
        <v>0</v>
      </c>
      <c r="U9" s="111">
        <f t="shared" si="8"/>
        <v>0</v>
      </c>
    </row>
    <row r="10" spans="1:21" s="106" customFormat="1" ht="16.5" customHeight="1">
      <c r="A10" s="79" t="s">
        <v>41</v>
      </c>
      <c r="B10" s="112">
        <v>40</v>
      </c>
      <c r="C10" s="113">
        <v>45</v>
      </c>
      <c r="D10" s="112">
        <v>0</v>
      </c>
      <c r="E10" s="112">
        <v>45</v>
      </c>
      <c r="F10" s="112">
        <v>0</v>
      </c>
      <c r="G10" s="112">
        <v>0</v>
      </c>
      <c r="H10" s="113">
        <f t="shared" si="1"/>
        <v>45</v>
      </c>
      <c r="I10" s="112">
        <v>0</v>
      </c>
      <c r="J10" s="112">
        <v>45</v>
      </c>
      <c r="K10" s="112">
        <v>0</v>
      </c>
      <c r="L10" s="112">
        <v>0</v>
      </c>
      <c r="M10" s="114">
        <f t="shared" si="2"/>
        <v>0</v>
      </c>
      <c r="N10" s="114">
        <f t="shared" si="3"/>
        <v>5</v>
      </c>
      <c r="O10" s="115"/>
      <c r="P10" s="106">
        <v>2010104</v>
      </c>
      <c r="Q10" s="106" t="s">
        <v>39</v>
      </c>
      <c r="R10" s="111">
        <f t="shared" si="5"/>
        <v>0</v>
      </c>
      <c r="S10" s="111">
        <f t="shared" si="6"/>
        <v>0</v>
      </c>
      <c r="T10" s="111">
        <f t="shared" si="7"/>
        <v>0</v>
      </c>
      <c r="U10" s="111">
        <f t="shared" si="8"/>
        <v>0</v>
      </c>
    </row>
    <row r="11" spans="1:21" s="106" customFormat="1" ht="16.5" customHeight="1">
      <c r="A11" s="79" t="s">
        <v>42</v>
      </c>
      <c r="B11" s="112">
        <v>46</v>
      </c>
      <c r="C11" s="113">
        <v>46</v>
      </c>
      <c r="D11" s="112">
        <v>0</v>
      </c>
      <c r="E11" s="112">
        <v>0</v>
      </c>
      <c r="F11" s="112">
        <v>0</v>
      </c>
      <c r="G11" s="112">
        <v>46</v>
      </c>
      <c r="H11" s="113">
        <f t="shared" si="1"/>
        <v>46</v>
      </c>
      <c r="I11" s="112">
        <v>0</v>
      </c>
      <c r="J11" s="112">
        <v>0</v>
      </c>
      <c r="K11" s="112">
        <v>0</v>
      </c>
      <c r="L11" s="112">
        <v>46</v>
      </c>
      <c r="M11" s="114">
        <f t="shared" si="2"/>
        <v>0</v>
      </c>
      <c r="N11" s="114">
        <f t="shared" si="3"/>
        <v>0</v>
      </c>
      <c r="O11" s="115"/>
      <c r="P11" s="106">
        <v>2010108</v>
      </c>
      <c r="Q11" s="106" t="s">
        <v>39</v>
      </c>
      <c r="R11" s="111">
        <f t="shared" si="5"/>
        <v>0</v>
      </c>
      <c r="S11" s="111">
        <f t="shared" si="6"/>
        <v>0</v>
      </c>
      <c r="T11" s="111">
        <f t="shared" si="7"/>
        <v>0</v>
      </c>
      <c r="U11" s="111">
        <f t="shared" si="8"/>
        <v>0</v>
      </c>
    </row>
    <row r="12" spans="1:21" s="110" customFormat="1" ht="16.5" customHeight="1">
      <c r="A12" s="78" t="s">
        <v>43</v>
      </c>
      <c r="B12" s="108">
        <f>SUM(B13:B15)</f>
        <v>635</v>
      </c>
      <c r="C12" s="108">
        <f aca="true" t="shared" si="9" ref="C12:L12">SUM(C13:C15)</f>
        <v>728</v>
      </c>
      <c r="D12" s="108">
        <f t="shared" si="9"/>
        <v>550</v>
      </c>
      <c r="E12" s="108">
        <f t="shared" si="9"/>
        <v>103</v>
      </c>
      <c r="F12" s="108">
        <f t="shared" si="9"/>
        <v>0</v>
      </c>
      <c r="G12" s="108">
        <f t="shared" si="9"/>
        <v>75</v>
      </c>
      <c r="H12" s="108">
        <f t="shared" si="1"/>
        <v>715</v>
      </c>
      <c r="I12" s="108">
        <f t="shared" si="9"/>
        <v>532</v>
      </c>
      <c r="J12" s="108">
        <f t="shared" si="9"/>
        <v>108</v>
      </c>
      <c r="K12" s="108">
        <f t="shared" si="9"/>
        <v>0</v>
      </c>
      <c r="L12" s="108">
        <f t="shared" si="9"/>
        <v>75</v>
      </c>
      <c r="M12" s="109">
        <f t="shared" si="2"/>
        <v>-13</v>
      </c>
      <c r="N12" s="109">
        <f t="shared" si="3"/>
        <v>80</v>
      </c>
      <c r="O12" s="80"/>
      <c r="P12" s="110">
        <v>20102</v>
      </c>
      <c r="Q12" s="110" t="s">
        <v>37</v>
      </c>
      <c r="R12" s="111">
        <f t="shared" si="5"/>
        <v>-18</v>
      </c>
      <c r="S12" s="111">
        <f t="shared" si="6"/>
        <v>5</v>
      </c>
      <c r="T12" s="111">
        <f t="shared" si="7"/>
        <v>0</v>
      </c>
      <c r="U12" s="111">
        <f t="shared" si="8"/>
        <v>0</v>
      </c>
    </row>
    <row r="13" spans="1:21" s="106" customFormat="1" ht="16.5" customHeight="1">
      <c r="A13" s="79" t="s">
        <v>38</v>
      </c>
      <c r="B13" s="112">
        <v>547</v>
      </c>
      <c r="C13" s="113">
        <v>613</v>
      </c>
      <c r="D13" s="112">
        <v>550</v>
      </c>
      <c r="E13" s="112">
        <v>63</v>
      </c>
      <c r="F13" s="112">
        <v>0</v>
      </c>
      <c r="G13" s="112">
        <v>0</v>
      </c>
      <c r="H13" s="113">
        <f t="shared" si="1"/>
        <v>600</v>
      </c>
      <c r="I13" s="112">
        <v>532</v>
      </c>
      <c r="J13" s="112">
        <v>68</v>
      </c>
      <c r="K13" s="112">
        <v>0</v>
      </c>
      <c r="L13" s="112">
        <v>0</v>
      </c>
      <c r="M13" s="114">
        <f t="shared" si="2"/>
        <v>-13</v>
      </c>
      <c r="N13" s="114">
        <f t="shared" si="3"/>
        <v>53</v>
      </c>
      <c r="O13" s="115"/>
      <c r="P13" s="106">
        <v>2010201</v>
      </c>
      <c r="Q13" s="106" t="s">
        <v>39</v>
      </c>
      <c r="R13" s="111">
        <f t="shared" si="5"/>
        <v>-18</v>
      </c>
      <c r="S13" s="111">
        <f t="shared" si="6"/>
        <v>5</v>
      </c>
      <c r="T13" s="111">
        <f t="shared" si="7"/>
        <v>0</v>
      </c>
      <c r="U13" s="111">
        <f t="shared" si="8"/>
        <v>0</v>
      </c>
    </row>
    <row r="14" spans="1:21" s="106" customFormat="1" ht="16.5" customHeight="1">
      <c r="A14" s="79" t="s">
        <v>40</v>
      </c>
      <c r="B14" s="112">
        <v>48</v>
      </c>
      <c r="C14" s="113">
        <v>75</v>
      </c>
      <c r="D14" s="112">
        <v>0</v>
      </c>
      <c r="E14" s="112">
        <v>0</v>
      </c>
      <c r="F14" s="112">
        <v>0</v>
      </c>
      <c r="G14" s="112">
        <v>75</v>
      </c>
      <c r="H14" s="113">
        <f t="shared" si="1"/>
        <v>75</v>
      </c>
      <c r="I14" s="112">
        <v>0</v>
      </c>
      <c r="J14" s="112">
        <v>0</v>
      </c>
      <c r="K14" s="112">
        <v>0</v>
      </c>
      <c r="L14" s="112">
        <v>75</v>
      </c>
      <c r="M14" s="114">
        <f t="shared" si="2"/>
        <v>0</v>
      </c>
      <c r="N14" s="114">
        <f t="shared" si="3"/>
        <v>27</v>
      </c>
      <c r="O14" s="115"/>
      <c r="P14" s="106">
        <v>2010202</v>
      </c>
      <c r="Q14" s="106" t="s">
        <v>39</v>
      </c>
      <c r="R14" s="111">
        <f t="shared" si="5"/>
        <v>0</v>
      </c>
      <c r="S14" s="111">
        <f t="shared" si="6"/>
        <v>0</v>
      </c>
      <c r="T14" s="111">
        <f t="shared" si="7"/>
        <v>0</v>
      </c>
      <c r="U14" s="111">
        <f t="shared" si="8"/>
        <v>0</v>
      </c>
    </row>
    <row r="15" spans="1:21" s="106" customFormat="1" ht="16.5" customHeight="1">
      <c r="A15" s="79" t="s">
        <v>44</v>
      </c>
      <c r="B15" s="112">
        <v>40</v>
      </c>
      <c r="C15" s="113">
        <v>40</v>
      </c>
      <c r="D15" s="112">
        <v>0</v>
      </c>
      <c r="E15" s="112">
        <v>40</v>
      </c>
      <c r="F15" s="112">
        <v>0</v>
      </c>
      <c r="G15" s="112">
        <v>0</v>
      </c>
      <c r="H15" s="113">
        <f t="shared" si="1"/>
        <v>40</v>
      </c>
      <c r="I15" s="112">
        <v>0</v>
      </c>
      <c r="J15" s="112">
        <v>40</v>
      </c>
      <c r="K15" s="112">
        <v>0</v>
      </c>
      <c r="L15" s="112">
        <v>0</v>
      </c>
      <c r="M15" s="114">
        <f t="shared" si="2"/>
        <v>0</v>
      </c>
      <c r="N15" s="114">
        <f t="shared" si="3"/>
        <v>0</v>
      </c>
      <c r="O15" s="115"/>
      <c r="P15" s="106">
        <v>2010204</v>
      </c>
      <c r="Q15" s="106" t="s">
        <v>39</v>
      </c>
      <c r="R15" s="111">
        <f t="shared" si="5"/>
        <v>0</v>
      </c>
      <c r="S15" s="111">
        <f t="shared" si="6"/>
        <v>0</v>
      </c>
      <c r="T15" s="111">
        <f t="shared" si="7"/>
        <v>0</v>
      </c>
      <c r="U15" s="111">
        <f t="shared" si="8"/>
        <v>0</v>
      </c>
    </row>
    <row r="16" spans="1:21" s="110" customFormat="1" ht="16.5" customHeight="1">
      <c r="A16" s="78" t="s">
        <v>45</v>
      </c>
      <c r="B16" s="108">
        <f>SUM(B17:B21)</f>
        <v>4199</v>
      </c>
      <c r="C16" s="108">
        <f aca="true" t="shared" si="10" ref="C16:L16">SUM(C17:C21)</f>
        <v>4281</v>
      </c>
      <c r="D16" s="108">
        <f t="shared" si="10"/>
        <v>2655</v>
      </c>
      <c r="E16" s="108">
        <f t="shared" si="10"/>
        <v>1626</v>
      </c>
      <c r="F16" s="108">
        <f t="shared" si="10"/>
        <v>0</v>
      </c>
      <c r="G16" s="108">
        <f t="shared" si="10"/>
        <v>0</v>
      </c>
      <c r="H16" s="108">
        <f t="shared" si="1"/>
        <v>4199</v>
      </c>
      <c r="I16" s="108">
        <f t="shared" si="10"/>
        <v>2663</v>
      </c>
      <c r="J16" s="108">
        <f t="shared" si="10"/>
        <v>1536</v>
      </c>
      <c r="K16" s="108">
        <f t="shared" si="10"/>
        <v>0</v>
      </c>
      <c r="L16" s="108">
        <f t="shared" si="10"/>
        <v>0</v>
      </c>
      <c r="M16" s="109">
        <f t="shared" si="2"/>
        <v>-82</v>
      </c>
      <c r="N16" s="109">
        <f t="shared" si="3"/>
        <v>0</v>
      </c>
      <c r="O16" s="80"/>
      <c r="P16" s="110">
        <v>20103</v>
      </c>
      <c r="Q16" s="110" t="s">
        <v>37</v>
      </c>
      <c r="R16" s="111">
        <f t="shared" si="5"/>
        <v>8</v>
      </c>
      <c r="S16" s="111">
        <f t="shared" si="6"/>
        <v>-90</v>
      </c>
      <c r="T16" s="111">
        <f t="shared" si="7"/>
        <v>0</v>
      </c>
      <c r="U16" s="111">
        <f t="shared" si="8"/>
        <v>0</v>
      </c>
    </row>
    <row r="17" spans="1:21" s="106" customFormat="1" ht="16.5" customHeight="1">
      <c r="A17" s="79" t="s">
        <v>38</v>
      </c>
      <c r="B17" s="112">
        <v>1906</v>
      </c>
      <c r="C17" s="113">
        <v>1932</v>
      </c>
      <c r="D17" s="112">
        <v>1718</v>
      </c>
      <c r="E17" s="112">
        <v>214</v>
      </c>
      <c r="F17" s="112">
        <v>0</v>
      </c>
      <c r="G17" s="112">
        <v>0</v>
      </c>
      <c r="H17" s="113">
        <f t="shared" si="1"/>
        <v>1914</v>
      </c>
      <c r="I17" s="112">
        <v>1700</v>
      </c>
      <c r="J17" s="112">
        <v>214</v>
      </c>
      <c r="K17" s="112">
        <v>0</v>
      </c>
      <c r="L17" s="112">
        <v>0</v>
      </c>
      <c r="M17" s="114">
        <f t="shared" si="2"/>
        <v>-18</v>
      </c>
      <c r="N17" s="114">
        <f t="shared" si="3"/>
        <v>8</v>
      </c>
      <c r="O17" s="115"/>
      <c r="P17" s="106">
        <v>2010301</v>
      </c>
      <c r="Q17" s="106" t="s">
        <v>39</v>
      </c>
      <c r="R17" s="111">
        <f t="shared" si="5"/>
        <v>-18</v>
      </c>
      <c r="S17" s="111">
        <f t="shared" si="6"/>
        <v>0</v>
      </c>
      <c r="T17" s="111">
        <f t="shared" si="7"/>
        <v>0</v>
      </c>
      <c r="U17" s="111">
        <f t="shared" si="8"/>
        <v>0</v>
      </c>
    </row>
    <row r="18" spans="1:21" s="106" customFormat="1" ht="16.5" customHeight="1">
      <c r="A18" s="79" t="s">
        <v>46</v>
      </c>
      <c r="B18" s="112">
        <v>1516</v>
      </c>
      <c r="C18" s="113">
        <v>1411</v>
      </c>
      <c r="D18" s="112">
        <v>164</v>
      </c>
      <c r="E18" s="112">
        <v>1247</v>
      </c>
      <c r="F18" s="112">
        <v>0</v>
      </c>
      <c r="G18" s="112">
        <v>0</v>
      </c>
      <c r="H18" s="113">
        <f t="shared" si="1"/>
        <v>1369</v>
      </c>
      <c r="I18" s="112">
        <v>150</v>
      </c>
      <c r="J18" s="112">
        <v>1219</v>
      </c>
      <c r="K18" s="112">
        <v>0</v>
      </c>
      <c r="L18" s="112">
        <v>0</v>
      </c>
      <c r="M18" s="114">
        <f t="shared" si="2"/>
        <v>-42</v>
      </c>
      <c r="N18" s="114">
        <f t="shared" si="3"/>
        <v>-147</v>
      </c>
      <c r="O18" s="115"/>
      <c r="P18" s="106">
        <v>2010303</v>
      </c>
      <c r="Q18" s="106" t="s">
        <v>39</v>
      </c>
      <c r="R18" s="111">
        <f t="shared" si="5"/>
        <v>-14</v>
      </c>
      <c r="S18" s="111">
        <f t="shared" si="6"/>
        <v>-28</v>
      </c>
      <c r="T18" s="111">
        <f t="shared" si="7"/>
        <v>0</v>
      </c>
      <c r="U18" s="111">
        <f t="shared" si="8"/>
        <v>0</v>
      </c>
    </row>
    <row r="19" spans="1:21" s="106" customFormat="1" ht="16.5" customHeight="1">
      <c r="A19" s="79" t="s">
        <v>47</v>
      </c>
      <c r="B19" s="112">
        <v>139</v>
      </c>
      <c r="C19" s="113">
        <v>204</v>
      </c>
      <c r="D19" s="112">
        <v>95</v>
      </c>
      <c r="E19" s="112">
        <v>109</v>
      </c>
      <c r="F19" s="112">
        <v>0</v>
      </c>
      <c r="G19" s="112">
        <v>0</v>
      </c>
      <c r="H19" s="113">
        <f t="shared" si="1"/>
        <v>202</v>
      </c>
      <c r="I19" s="112">
        <v>146</v>
      </c>
      <c r="J19" s="112">
        <v>56</v>
      </c>
      <c r="K19" s="112">
        <v>0</v>
      </c>
      <c r="L19" s="112">
        <v>0</v>
      </c>
      <c r="M19" s="114">
        <f t="shared" si="2"/>
        <v>-2</v>
      </c>
      <c r="N19" s="114">
        <f t="shared" si="3"/>
        <v>63</v>
      </c>
      <c r="O19" s="115"/>
      <c r="P19" s="106">
        <v>2010306</v>
      </c>
      <c r="Q19" s="106" t="s">
        <v>39</v>
      </c>
      <c r="R19" s="111">
        <f t="shared" si="5"/>
        <v>51</v>
      </c>
      <c r="S19" s="111">
        <f t="shared" si="6"/>
        <v>-53</v>
      </c>
      <c r="T19" s="111">
        <f t="shared" si="7"/>
        <v>0</v>
      </c>
      <c r="U19" s="111">
        <f t="shared" si="8"/>
        <v>0</v>
      </c>
    </row>
    <row r="20" spans="1:21" s="106" customFormat="1" ht="16.5" customHeight="1">
      <c r="A20" s="79" t="s">
        <v>48</v>
      </c>
      <c r="B20" s="112">
        <v>184</v>
      </c>
      <c r="C20" s="113">
        <v>203</v>
      </c>
      <c r="D20" s="112">
        <v>147</v>
      </c>
      <c r="E20" s="112">
        <v>56</v>
      </c>
      <c r="F20" s="112">
        <v>0</v>
      </c>
      <c r="G20" s="112">
        <v>0</v>
      </c>
      <c r="H20" s="113">
        <f t="shared" si="1"/>
        <v>192</v>
      </c>
      <c r="I20" s="112">
        <v>145</v>
      </c>
      <c r="J20" s="112">
        <v>47</v>
      </c>
      <c r="K20" s="112">
        <v>0</v>
      </c>
      <c r="L20" s="112">
        <v>0</v>
      </c>
      <c r="M20" s="114">
        <f t="shared" si="2"/>
        <v>-11</v>
      </c>
      <c r="N20" s="114">
        <f t="shared" si="3"/>
        <v>8</v>
      </c>
      <c r="O20" s="115"/>
      <c r="P20" s="106">
        <v>2010308</v>
      </c>
      <c r="Q20" s="106" t="s">
        <v>39</v>
      </c>
      <c r="R20" s="111">
        <f t="shared" si="5"/>
        <v>-2</v>
      </c>
      <c r="S20" s="111">
        <f t="shared" si="6"/>
        <v>-9</v>
      </c>
      <c r="T20" s="111">
        <f t="shared" si="7"/>
        <v>0</v>
      </c>
      <c r="U20" s="111">
        <f t="shared" si="8"/>
        <v>0</v>
      </c>
    </row>
    <row r="21" spans="1:21" s="106" customFormat="1" ht="16.5" customHeight="1">
      <c r="A21" s="79" t="s">
        <v>49</v>
      </c>
      <c r="B21" s="112">
        <v>454</v>
      </c>
      <c r="C21" s="113">
        <v>531</v>
      </c>
      <c r="D21" s="112">
        <v>531</v>
      </c>
      <c r="E21" s="112">
        <v>0</v>
      </c>
      <c r="F21" s="112">
        <v>0</v>
      </c>
      <c r="G21" s="112">
        <v>0</v>
      </c>
      <c r="H21" s="113">
        <f t="shared" si="1"/>
        <v>522</v>
      </c>
      <c r="I21" s="112">
        <v>522</v>
      </c>
      <c r="J21" s="112">
        <v>0</v>
      </c>
      <c r="K21" s="112">
        <v>0</v>
      </c>
      <c r="L21" s="112">
        <v>0</v>
      </c>
      <c r="M21" s="114">
        <f t="shared" si="2"/>
        <v>-9</v>
      </c>
      <c r="N21" s="114">
        <f t="shared" si="3"/>
        <v>68</v>
      </c>
      <c r="O21" s="115"/>
      <c r="P21" s="106">
        <v>2010350</v>
      </c>
      <c r="Q21" s="106" t="s">
        <v>39</v>
      </c>
      <c r="R21" s="111">
        <f t="shared" si="5"/>
        <v>-9</v>
      </c>
      <c r="S21" s="111">
        <f t="shared" si="6"/>
        <v>0</v>
      </c>
      <c r="T21" s="111">
        <f t="shared" si="7"/>
        <v>0</v>
      </c>
      <c r="U21" s="111">
        <f t="shared" si="8"/>
        <v>0</v>
      </c>
    </row>
    <row r="22" spans="1:21" s="110" customFormat="1" ht="16.5" customHeight="1">
      <c r="A22" s="78" t="s">
        <v>50</v>
      </c>
      <c r="B22" s="108">
        <f>SUM(B23:B26)</f>
        <v>559</v>
      </c>
      <c r="C22" s="108">
        <f aca="true" t="shared" si="11" ref="C22:L22">SUM(C23:C26)</f>
        <v>601</v>
      </c>
      <c r="D22" s="108">
        <f t="shared" si="11"/>
        <v>493</v>
      </c>
      <c r="E22" s="108">
        <f t="shared" si="11"/>
        <v>52</v>
      </c>
      <c r="F22" s="108">
        <f t="shared" si="11"/>
        <v>0</v>
      </c>
      <c r="G22" s="108">
        <f t="shared" si="11"/>
        <v>56</v>
      </c>
      <c r="H22" s="108">
        <f t="shared" si="1"/>
        <v>587</v>
      </c>
      <c r="I22" s="108">
        <f t="shared" si="11"/>
        <v>474</v>
      </c>
      <c r="J22" s="108">
        <f t="shared" si="11"/>
        <v>58</v>
      </c>
      <c r="K22" s="108">
        <f t="shared" si="11"/>
        <v>0</v>
      </c>
      <c r="L22" s="108">
        <f t="shared" si="11"/>
        <v>55</v>
      </c>
      <c r="M22" s="109">
        <f t="shared" si="2"/>
        <v>-14</v>
      </c>
      <c r="N22" s="109">
        <f t="shared" si="3"/>
        <v>28</v>
      </c>
      <c r="O22" s="80"/>
      <c r="P22" s="110">
        <v>20104</v>
      </c>
      <c r="Q22" s="110" t="s">
        <v>37</v>
      </c>
      <c r="R22" s="111">
        <f t="shared" si="5"/>
        <v>-19</v>
      </c>
      <c r="S22" s="111">
        <f t="shared" si="6"/>
        <v>6</v>
      </c>
      <c r="T22" s="111">
        <f t="shared" si="7"/>
        <v>0</v>
      </c>
      <c r="U22" s="111">
        <f t="shared" si="8"/>
        <v>-1</v>
      </c>
    </row>
    <row r="23" spans="1:21" s="106" customFormat="1" ht="16.5" customHeight="1">
      <c r="A23" s="79" t="s">
        <v>38</v>
      </c>
      <c r="B23" s="112">
        <v>178</v>
      </c>
      <c r="C23" s="113">
        <v>168</v>
      </c>
      <c r="D23" s="112">
        <v>128</v>
      </c>
      <c r="E23" s="112">
        <v>40</v>
      </c>
      <c r="F23" s="112">
        <v>0</v>
      </c>
      <c r="G23" s="112">
        <v>0</v>
      </c>
      <c r="H23" s="113">
        <f t="shared" si="1"/>
        <v>176</v>
      </c>
      <c r="I23" s="112">
        <v>130</v>
      </c>
      <c r="J23" s="112">
        <v>46</v>
      </c>
      <c r="K23" s="112">
        <v>0</v>
      </c>
      <c r="L23" s="112">
        <v>0</v>
      </c>
      <c r="M23" s="114">
        <f t="shared" si="2"/>
        <v>8</v>
      </c>
      <c r="N23" s="114">
        <f t="shared" si="3"/>
        <v>-2</v>
      </c>
      <c r="O23" s="115"/>
      <c r="P23" s="106">
        <v>2010401</v>
      </c>
      <c r="Q23" s="106" t="s">
        <v>39</v>
      </c>
      <c r="R23" s="111">
        <f t="shared" si="5"/>
        <v>2</v>
      </c>
      <c r="S23" s="111">
        <f t="shared" si="6"/>
        <v>6</v>
      </c>
      <c r="T23" s="111">
        <f t="shared" si="7"/>
        <v>0</v>
      </c>
      <c r="U23" s="111">
        <f t="shared" si="8"/>
        <v>0</v>
      </c>
    </row>
    <row r="24" spans="1:21" s="106" customFormat="1" ht="16.5" customHeight="1">
      <c r="A24" s="79" t="s">
        <v>40</v>
      </c>
      <c r="B24" s="112">
        <v>44</v>
      </c>
      <c r="C24" s="113">
        <v>56</v>
      </c>
      <c r="D24" s="112">
        <v>0</v>
      </c>
      <c r="E24" s="112">
        <v>0</v>
      </c>
      <c r="F24" s="112">
        <v>0</v>
      </c>
      <c r="G24" s="112">
        <v>56</v>
      </c>
      <c r="H24" s="113">
        <f t="shared" si="1"/>
        <v>55</v>
      </c>
      <c r="I24" s="112">
        <v>0</v>
      </c>
      <c r="J24" s="112">
        <v>0</v>
      </c>
      <c r="K24" s="112">
        <v>0</v>
      </c>
      <c r="L24" s="112">
        <v>55</v>
      </c>
      <c r="M24" s="114">
        <f t="shared" si="2"/>
        <v>-1</v>
      </c>
      <c r="N24" s="114">
        <f t="shared" si="3"/>
        <v>11</v>
      </c>
      <c r="O24" s="115"/>
      <c r="P24" s="106">
        <v>2010402</v>
      </c>
      <c r="Q24" s="106" t="s">
        <v>39</v>
      </c>
      <c r="R24" s="111">
        <f t="shared" si="5"/>
        <v>0</v>
      </c>
      <c r="S24" s="111">
        <f t="shared" si="6"/>
        <v>0</v>
      </c>
      <c r="T24" s="111">
        <f t="shared" si="7"/>
        <v>0</v>
      </c>
      <c r="U24" s="111">
        <f t="shared" si="8"/>
        <v>-1</v>
      </c>
    </row>
    <row r="25" spans="1:21" s="106" customFormat="1" ht="16.5" customHeight="1">
      <c r="A25" s="79" t="s">
        <v>51</v>
      </c>
      <c r="B25" s="112">
        <v>111</v>
      </c>
      <c r="C25" s="113">
        <v>99</v>
      </c>
      <c r="D25" s="112">
        <v>94</v>
      </c>
      <c r="E25" s="112">
        <v>5</v>
      </c>
      <c r="F25" s="112">
        <v>0</v>
      </c>
      <c r="G25" s="112">
        <v>0</v>
      </c>
      <c r="H25" s="113">
        <f t="shared" si="1"/>
        <v>106</v>
      </c>
      <c r="I25" s="112">
        <v>101</v>
      </c>
      <c r="J25" s="112">
        <v>5</v>
      </c>
      <c r="K25" s="112">
        <v>0</v>
      </c>
      <c r="L25" s="112">
        <v>0</v>
      </c>
      <c r="M25" s="114">
        <f t="shared" si="2"/>
        <v>7</v>
      </c>
      <c r="N25" s="114">
        <f t="shared" si="3"/>
        <v>-5</v>
      </c>
      <c r="O25" s="115"/>
      <c r="P25" s="106">
        <v>2010408</v>
      </c>
      <c r="Q25" s="106" t="s">
        <v>39</v>
      </c>
      <c r="R25" s="111">
        <f t="shared" si="5"/>
        <v>7</v>
      </c>
      <c r="S25" s="111">
        <f t="shared" si="6"/>
        <v>0</v>
      </c>
      <c r="T25" s="111">
        <f t="shared" si="7"/>
        <v>0</v>
      </c>
      <c r="U25" s="111">
        <f t="shared" si="8"/>
        <v>0</v>
      </c>
    </row>
    <row r="26" spans="1:21" s="106" customFormat="1" ht="16.5" customHeight="1">
      <c r="A26" s="79" t="s">
        <v>52</v>
      </c>
      <c r="B26" s="112">
        <v>226</v>
      </c>
      <c r="C26" s="113">
        <v>278</v>
      </c>
      <c r="D26" s="112">
        <v>271</v>
      </c>
      <c r="E26" s="112">
        <v>7</v>
      </c>
      <c r="F26" s="112">
        <v>0</v>
      </c>
      <c r="G26" s="112">
        <v>0</v>
      </c>
      <c r="H26" s="113">
        <f t="shared" si="1"/>
        <v>250</v>
      </c>
      <c r="I26" s="112">
        <v>243</v>
      </c>
      <c r="J26" s="112">
        <v>7</v>
      </c>
      <c r="K26" s="112">
        <v>0</v>
      </c>
      <c r="L26" s="112">
        <v>0</v>
      </c>
      <c r="M26" s="114">
        <f t="shared" si="2"/>
        <v>-28</v>
      </c>
      <c r="N26" s="114">
        <f t="shared" si="3"/>
        <v>24</v>
      </c>
      <c r="O26" s="115"/>
      <c r="P26" s="106">
        <v>2010450</v>
      </c>
      <c r="Q26" s="106" t="s">
        <v>39</v>
      </c>
      <c r="R26" s="111">
        <f t="shared" si="5"/>
        <v>-28</v>
      </c>
      <c r="S26" s="111">
        <f t="shared" si="6"/>
        <v>0</v>
      </c>
      <c r="T26" s="111">
        <f t="shared" si="7"/>
        <v>0</v>
      </c>
      <c r="U26" s="111">
        <f t="shared" si="8"/>
        <v>0</v>
      </c>
    </row>
    <row r="27" spans="1:21" s="110" customFormat="1" ht="16.5" customHeight="1">
      <c r="A27" s="78" t="s">
        <v>53</v>
      </c>
      <c r="B27" s="108">
        <f aca="true" t="shared" si="12" ref="B27:G27">SUM(B28:B32)</f>
        <v>467</v>
      </c>
      <c r="C27" s="108">
        <f t="shared" si="12"/>
        <v>481</v>
      </c>
      <c r="D27" s="108">
        <f t="shared" si="12"/>
        <v>334</v>
      </c>
      <c r="E27" s="108">
        <f t="shared" si="12"/>
        <v>147</v>
      </c>
      <c r="F27" s="108">
        <f t="shared" si="12"/>
        <v>0</v>
      </c>
      <c r="G27" s="108">
        <f t="shared" si="12"/>
        <v>0</v>
      </c>
      <c r="H27" s="108">
        <f t="shared" si="1"/>
        <v>471</v>
      </c>
      <c r="I27" s="108">
        <f>SUM(I28:I32)</f>
        <v>323</v>
      </c>
      <c r="J27" s="108">
        <f>SUM(J28:J32)</f>
        <v>148</v>
      </c>
      <c r="K27" s="108">
        <f>SUM(K28:K32)</f>
        <v>0</v>
      </c>
      <c r="L27" s="108">
        <f>SUM(L28:L32)</f>
        <v>0</v>
      </c>
      <c r="M27" s="109">
        <f t="shared" si="2"/>
        <v>-10</v>
      </c>
      <c r="N27" s="109">
        <f t="shared" si="3"/>
        <v>4</v>
      </c>
      <c r="O27" s="80"/>
      <c r="P27" s="110">
        <v>20105</v>
      </c>
      <c r="Q27" s="110" t="s">
        <v>37</v>
      </c>
      <c r="R27" s="111">
        <f t="shared" si="5"/>
        <v>-11</v>
      </c>
      <c r="S27" s="111">
        <f t="shared" si="6"/>
        <v>1</v>
      </c>
      <c r="T27" s="111">
        <f t="shared" si="7"/>
        <v>0</v>
      </c>
      <c r="U27" s="111">
        <f t="shared" si="8"/>
        <v>0</v>
      </c>
    </row>
    <row r="28" spans="1:21" s="106" customFormat="1" ht="16.5" customHeight="1">
      <c r="A28" s="79" t="s">
        <v>38</v>
      </c>
      <c r="B28" s="112">
        <v>303</v>
      </c>
      <c r="C28" s="113">
        <v>322</v>
      </c>
      <c r="D28" s="112">
        <v>285</v>
      </c>
      <c r="E28" s="112">
        <v>37</v>
      </c>
      <c r="F28" s="112">
        <v>0</v>
      </c>
      <c r="G28" s="112">
        <v>0</v>
      </c>
      <c r="H28" s="113">
        <f t="shared" si="1"/>
        <v>312</v>
      </c>
      <c r="I28" s="112">
        <v>275</v>
      </c>
      <c r="J28" s="112">
        <v>37</v>
      </c>
      <c r="K28" s="112">
        <v>0</v>
      </c>
      <c r="L28" s="112">
        <v>0</v>
      </c>
      <c r="M28" s="114">
        <f t="shared" si="2"/>
        <v>-10</v>
      </c>
      <c r="N28" s="114">
        <f t="shared" si="3"/>
        <v>9</v>
      </c>
      <c r="O28" s="115"/>
      <c r="P28" s="106">
        <v>2010501</v>
      </c>
      <c r="Q28" s="106" t="s">
        <v>39</v>
      </c>
      <c r="R28" s="111">
        <f t="shared" si="5"/>
        <v>-10</v>
      </c>
      <c r="S28" s="111">
        <f t="shared" si="6"/>
        <v>0</v>
      </c>
      <c r="T28" s="111">
        <f t="shared" si="7"/>
        <v>0</v>
      </c>
      <c r="U28" s="111">
        <f t="shared" si="8"/>
        <v>0</v>
      </c>
    </row>
    <row r="29" spans="1:21" s="106" customFormat="1" ht="16.5" customHeight="1">
      <c r="A29" s="79" t="s">
        <v>54</v>
      </c>
      <c r="B29" s="112">
        <v>105</v>
      </c>
      <c r="C29" s="113">
        <v>110</v>
      </c>
      <c r="D29" s="112">
        <v>0</v>
      </c>
      <c r="E29" s="112">
        <v>110</v>
      </c>
      <c r="F29" s="112">
        <v>0</v>
      </c>
      <c r="G29" s="112">
        <v>0</v>
      </c>
      <c r="H29" s="113">
        <f t="shared" si="1"/>
        <v>111</v>
      </c>
      <c r="I29" s="112">
        <v>0</v>
      </c>
      <c r="J29" s="112">
        <v>111</v>
      </c>
      <c r="K29" s="112">
        <v>0</v>
      </c>
      <c r="L29" s="112">
        <v>0</v>
      </c>
      <c r="M29" s="114">
        <f t="shared" si="2"/>
        <v>1</v>
      </c>
      <c r="N29" s="114">
        <f t="shared" si="3"/>
        <v>6</v>
      </c>
      <c r="O29" s="115"/>
      <c r="P29" s="106">
        <v>2010505</v>
      </c>
      <c r="Q29" s="106" t="s">
        <v>39</v>
      </c>
      <c r="R29" s="111">
        <f t="shared" si="5"/>
        <v>0</v>
      </c>
      <c r="S29" s="111">
        <f t="shared" si="6"/>
        <v>1</v>
      </c>
      <c r="T29" s="111">
        <f t="shared" si="7"/>
        <v>0</v>
      </c>
      <c r="U29" s="111">
        <f t="shared" si="8"/>
        <v>0</v>
      </c>
    </row>
    <row r="30" spans="1:21" s="106" customFormat="1" ht="16.5" customHeight="1">
      <c r="A30" s="79" t="s">
        <v>55</v>
      </c>
      <c r="B30" s="112"/>
      <c r="C30" s="113">
        <v>0</v>
      </c>
      <c r="D30" s="112">
        <v>0</v>
      </c>
      <c r="E30" s="112">
        <v>0</v>
      </c>
      <c r="F30" s="112">
        <v>0</v>
      </c>
      <c r="G30" s="112">
        <v>0</v>
      </c>
      <c r="H30" s="113">
        <f t="shared" si="1"/>
        <v>0</v>
      </c>
      <c r="I30" s="112"/>
      <c r="J30" s="112"/>
      <c r="K30" s="112"/>
      <c r="L30" s="112"/>
      <c r="M30" s="114">
        <f t="shared" si="2"/>
        <v>0</v>
      </c>
      <c r="N30" s="114">
        <f t="shared" si="3"/>
        <v>0</v>
      </c>
      <c r="O30" s="115"/>
      <c r="P30" s="106">
        <v>2010507</v>
      </c>
      <c r="Q30" s="106" t="s">
        <v>39</v>
      </c>
      <c r="R30" s="111">
        <f t="shared" si="5"/>
        <v>0</v>
      </c>
      <c r="S30" s="111">
        <f t="shared" si="6"/>
        <v>0</v>
      </c>
      <c r="T30" s="111">
        <f t="shared" si="7"/>
        <v>0</v>
      </c>
      <c r="U30" s="111">
        <f t="shared" si="8"/>
        <v>0</v>
      </c>
    </row>
    <row r="31" spans="1:21" s="106" customFormat="1" ht="16.5" customHeight="1">
      <c r="A31" s="79" t="s">
        <v>56</v>
      </c>
      <c r="B31" s="112">
        <v>13</v>
      </c>
      <c r="C31" s="113"/>
      <c r="D31" s="112"/>
      <c r="E31" s="112"/>
      <c r="F31" s="112"/>
      <c r="G31" s="112"/>
      <c r="H31" s="113">
        <f t="shared" si="1"/>
        <v>0</v>
      </c>
      <c r="I31" s="112"/>
      <c r="J31" s="112"/>
      <c r="K31" s="112"/>
      <c r="L31" s="112"/>
      <c r="M31" s="114">
        <f t="shared" si="2"/>
        <v>0</v>
      </c>
      <c r="N31" s="114">
        <f t="shared" si="3"/>
        <v>-13</v>
      </c>
      <c r="O31" s="115"/>
      <c r="P31" s="106">
        <v>2010508</v>
      </c>
      <c r="Q31" s="106" t="s">
        <v>39</v>
      </c>
      <c r="R31" s="111">
        <f t="shared" si="5"/>
        <v>0</v>
      </c>
      <c r="S31" s="111">
        <f t="shared" si="6"/>
        <v>0</v>
      </c>
      <c r="T31" s="111">
        <f t="shared" si="7"/>
        <v>0</v>
      </c>
      <c r="U31" s="111">
        <f t="shared" si="8"/>
        <v>0</v>
      </c>
    </row>
    <row r="32" spans="1:21" s="106" customFormat="1" ht="16.5" customHeight="1">
      <c r="A32" s="79" t="s">
        <v>49</v>
      </c>
      <c r="B32" s="112">
        <v>46</v>
      </c>
      <c r="C32" s="113">
        <v>49</v>
      </c>
      <c r="D32" s="112">
        <v>49</v>
      </c>
      <c r="E32" s="112">
        <v>0</v>
      </c>
      <c r="F32" s="112">
        <v>0</v>
      </c>
      <c r="G32" s="112">
        <v>0</v>
      </c>
      <c r="H32" s="113">
        <f t="shared" si="1"/>
        <v>48</v>
      </c>
      <c r="I32" s="112">
        <v>48</v>
      </c>
      <c r="J32" s="112">
        <v>0</v>
      </c>
      <c r="K32" s="112">
        <v>0</v>
      </c>
      <c r="L32" s="112">
        <v>0</v>
      </c>
      <c r="M32" s="114">
        <f t="shared" si="2"/>
        <v>-1</v>
      </c>
      <c r="N32" s="114">
        <f t="shared" si="3"/>
        <v>2</v>
      </c>
      <c r="O32" s="115"/>
      <c r="P32" s="106">
        <v>2010550</v>
      </c>
      <c r="Q32" s="106" t="s">
        <v>39</v>
      </c>
      <c r="R32" s="111">
        <f t="shared" si="5"/>
        <v>-1</v>
      </c>
      <c r="S32" s="111">
        <f t="shared" si="6"/>
        <v>0</v>
      </c>
      <c r="T32" s="111">
        <f t="shared" si="7"/>
        <v>0</v>
      </c>
      <c r="U32" s="111">
        <f t="shared" si="8"/>
        <v>0</v>
      </c>
    </row>
    <row r="33" spans="1:21" s="110" customFormat="1" ht="16.5" customHeight="1">
      <c r="A33" s="78" t="s">
        <v>57</v>
      </c>
      <c r="B33" s="108">
        <f>SUM(B34:B36)</f>
        <v>1156</v>
      </c>
      <c r="C33" s="108">
        <f aca="true" t="shared" si="13" ref="C33:L33">SUM(C34:C36)</f>
        <v>1189</v>
      </c>
      <c r="D33" s="108">
        <f t="shared" si="13"/>
        <v>929</v>
      </c>
      <c r="E33" s="108">
        <f t="shared" si="13"/>
        <v>130</v>
      </c>
      <c r="F33" s="108">
        <f t="shared" si="13"/>
        <v>0</v>
      </c>
      <c r="G33" s="108">
        <f t="shared" si="13"/>
        <v>130</v>
      </c>
      <c r="H33" s="108">
        <f t="shared" si="1"/>
        <v>1127</v>
      </c>
      <c r="I33" s="108">
        <f t="shared" si="13"/>
        <v>870</v>
      </c>
      <c r="J33" s="108">
        <f t="shared" si="13"/>
        <v>127</v>
      </c>
      <c r="K33" s="108">
        <f t="shared" si="13"/>
        <v>0</v>
      </c>
      <c r="L33" s="108">
        <f t="shared" si="13"/>
        <v>130</v>
      </c>
      <c r="M33" s="109">
        <f t="shared" si="2"/>
        <v>-62</v>
      </c>
      <c r="N33" s="109">
        <f t="shared" si="3"/>
        <v>-29</v>
      </c>
      <c r="O33" s="80"/>
      <c r="P33" s="110">
        <v>20106</v>
      </c>
      <c r="Q33" s="110" t="s">
        <v>37</v>
      </c>
      <c r="R33" s="111">
        <f t="shared" si="5"/>
        <v>-59</v>
      </c>
      <c r="S33" s="111">
        <f t="shared" si="6"/>
        <v>-3</v>
      </c>
      <c r="T33" s="111">
        <f t="shared" si="7"/>
        <v>0</v>
      </c>
      <c r="U33" s="111">
        <f t="shared" si="8"/>
        <v>0</v>
      </c>
    </row>
    <row r="34" spans="1:21" s="106" customFormat="1" ht="16.5" customHeight="1">
      <c r="A34" s="79" t="s">
        <v>38</v>
      </c>
      <c r="B34" s="112">
        <v>255</v>
      </c>
      <c r="C34" s="113">
        <v>237</v>
      </c>
      <c r="D34" s="112">
        <v>192</v>
      </c>
      <c r="E34" s="112">
        <v>45</v>
      </c>
      <c r="F34" s="112">
        <v>0</v>
      </c>
      <c r="G34" s="112">
        <v>0</v>
      </c>
      <c r="H34" s="113">
        <f t="shared" si="1"/>
        <v>223</v>
      </c>
      <c r="I34" s="112">
        <v>177</v>
      </c>
      <c r="J34" s="112">
        <v>46</v>
      </c>
      <c r="K34" s="112">
        <v>0</v>
      </c>
      <c r="L34" s="112">
        <v>0</v>
      </c>
      <c r="M34" s="114">
        <f t="shared" si="2"/>
        <v>-14</v>
      </c>
      <c r="N34" s="114">
        <f t="shared" si="3"/>
        <v>-32</v>
      </c>
      <c r="O34" s="115"/>
      <c r="P34" s="106">
        <v>2010601</v>
      </c>
      <c r="Q34" s="106" t="s">
        <v>39</v>
      </c>
      <c r="R34" s="111">
        <f t="shared" si="5"/>
        <v>-15</v>
      </c>
      <c r="S34" s="111">
        <f t="shared" si="6"/>
        <v>1</v>
      </c>
      <c r="T34" s="111">
        <f t="shared" si="7"/>
        <v>0</v>
      </c>
      <c r="U34" s="111">
        <f t="shared" si="8"/>
        <v>0</v>
      </c>
    </row>
    <row r="35" spans="1:21" s="106" customFormat="1" ht="16.5" customHeight="1">
      <c r="A35" s="79" t="s">
        <v>40</v>
      </c>
      <c r="B35" s="112">
        <v>115</v>
      </c>
      <c r="C35" s="113">
        <v>130</v>
      </c>
      <c r="D35" s="112">
        <v>0</v>
      </c>
      <c r="E35" s="112">
        <v>0</v>
      </c>
      <c r="F35" s="112">
        <v>0</v>
      </c>
      <c r="G35" s="112">
        <v>130</v>
      </c>
      <c r="H35" s="113">
        <f t="shared" si="1"/>
        <v>130</v>
      </c>
      <c r="I35" s="112">
        <v>0</v>
      </c>
      <c r="J35" s="112">
        <v>0</v>
      </c>
      <c r="K35" s="112">
        <v>0</v>
      </c>
      <c r="L35" s="112">
        <v>130</v>
      </c>
      <c r="M35" s="114">
        <f t="shared" si="2"/>
        <v>0</v>
      </c>
      <c r="N35" s="114">
        <f t="shared" si="3"/>
        <v>15</v>
      </c>
      <c r="O35" s="115"/>
      <c r="P35" s="106">
        <v>2010602</v>
      </c>
      <c r="Q35" s="106" t="s">
        <v>39</v>
      </c>
      <c r="R35" s="111">
        <f t="shared" si="5"/>
        <v>0</v>
      </c>
      <c r="S35" s="111">
        <f t="shared" si="6"/>
        <v>0</v>
      </c>
      <c r="T35" s="111">
        <f t="shared" si="7"/>
        <v>0</v>
      </c>
      <c r="U35" s="111">
        <f t="shared" si="8"/>
        <v>0</v>
      </c>
    </row>
    <row r="36" spans="1:21" s="106" customFormat="1" ht="16.5" customHeight="1">
      <c r="A36" s="79" t="s">
        <v>58</v>
      </c>
      <c r="B36" s="112">
        <v>786</v>
      </c>
      <c r="C36" s="113">
        <v>822</v>
      </c>
      <c r="D36" s="112">
        <v>737</v>
      </c>
      <c r="E36" s="112">
        <v>85</v>
      </c>
      <c r="F36" s="112">
        <v>0</v>
      </c>
      <c r="G36" s="112">
        <v>0</v>
      </c>
      <c r="H36" s="113">
        <f t="shared" si="1"/>
        <v>774</v>
      </c>
      <c r="I36" s="112">
        <v>693</v>
      </c>
      <c r="J36" s="112">
        <v>81</v>
      </c>
      <c r="K36" s="112">
        <v>0</v>
      </c>
      <c r="L36" s="112">
        <v>0</v>
      </c>
      <c r="M36" s="114">
        <f t="shared" si="2"/>
        <v>-48</v>
      </c>
      <c r="N36" s="114">
        <f t="shared" si="3"/>
        <v>-12</v>
      </c>
      <c r="O36" s="115"/>
      <c r="P36" s="106">
        <v>2010650</v>
      </c>
      <c r="Q36" s="106" t="s">
        <v>39</v>
      </c>
      <c r="R36" s="111">
        <f t="shared" si="5"/>
        <v>-44</v>
      </c>
      <c r="S36" s="111">
        <f t="shared" si="6"/>
        <v>-4</v>
      </c>
      <c r="T36" s="111">
        <f t="shared" si="7"/>
        <v>0</v>
      </c>
      <c r="U36" s="111">
        <f t="shared" si="8"/>
        <v>0</v>
      </c>
    </row>
    <row r="37" spans="1:21" s="110" customFormat="1" ht="16.5" customHeight="1">
      <c r="A37" s="78" t="s">
        <v>59</v>
      </c>
      <c r="B37" s="108">
        <f aca="true" t="shared" si="14" ref="B37:G37">SUM(B38:B41)</f>
        <v>350</v>
      </c>
      <c r="C37" s="108">
        <f t="shared" si="14"/>
        <v>376</v>
      </c>
      <c r="D37" s="108">
        <f t="shared" si="14"/>
        <v>341</v>
      </c>
      <c r="E37" s="108">
        <f t="shared" si="14"/>
        <v>35</v>
      </c>
      <c r="F37" s="108">
        <f t="shared" si="14"/>
        <v>0</v>
      </c>
      <c r="G37" s="108">
        <f t="shared" si="14"/>
        <v>0</v>
      </c>
      <c r="H37" s="108">
        <f t="shared" si="1"/>
        <v>376</v>
      </c>
      <c r="I37" s="108">
        <f>SUM(I38:I41)</f>
        <v>340</v>
      </c>
      <c r="J37" s="108">
        <f>SUM(J38:J41)</f>
        <v>36</v>
      </c>
      <c r="K37" s="108">
        <f>SUM(K38:K41)</f>
        <v>0</v>
      </c>
      <c r="L37" s="108">
        <f>SUM(L38:L41)</f>
        <v>0</v>
      </c>
      <c r="M37" s="109">
        <f t="shared" si="2"/>
        <v>0</v>
      </c>
      <c r="N37" s="109">
        <f t="shared" si="3"/>
        <v>26</v>
      </c>
      <c r="O37" s="80"/>
      <c r="P37" s="110">
        <v>20108</v>
      </c>
      <c r="Q37" s="110" t="s">
        <v>37</v>
      </c>
      <c r="R37" s="111">
        <f t="shared" si="5"/>
        <v>-1</v>
      </c>
      <c r="S37" s="111">
        <f t="shared" si="6"/>
        <v>1</v>
      </c>
      <c r="T37" s="111">
        <f t="shared" si="7"/>
        <v>0</v>
      </c>
      <c r="U37" s="111">
        <f t="shared" si="8"/>
        <v>0</v>
      </c>
    </row>
    <row r="38" spans="1:21" s="106" customFormat="1" ht="16.5" customHeight="1">
      <c r="A38" s="79" t="s">
        <v>38</v>
      </c>
      <c r="B38" s="112">
        <v>160</v>
      </c>
      <c r="C38" s="113">
        <v>153</v>
      </c>
      <c r="D38" s="112">
        <v>135</v>
      </c>
      <c r="E38" s="112">
        <v>18</v>
      </c>
      <c r="F38" s="112">
        <v>0</v>
      </c>
      <c r="G38" s="112">
        <v>0</v>
      </c>
      <c r="H38" s="113">
        <f t="shared" si="1"/>
        <v>161</v>
      </c>
      <c r="I38" s="112">
        <v>143</v>
      </c>
      <c r="J38" s="112">
        <v>18</v>
      </c>
      <c r="K38" s="112">
        <v>0</v>
      </c>
      <c r="L38" s="112">
        <v>0</v>
      </c>
      <c r="M38" s="114">
        <f t="shared" si="2"/>
        <v>8</v>
      </c>
      <c r="N38" s="114">
        <f t="shared" si="3"/>
        <v>1</v>
      </c>
      <c r="O38" s="115"/>
      <c r="P38" s="106">
        <v>2010801</v>
      </c>
      <c r="Q38" s="106" t="s">
        <v>39</v>
      </c>
      <c r="R38" s="111">
        <f t="shared" si="5"/>
        <v>8</v>
      </c>
      <c r="S38" s="111">
        <f t="shared" si="6"/>
        <v>0</v>
      </c>
      <c r="T38" s="111">
        <f t="shared" si="7"/>
        <v>0</v>
      </c>
      <c r="U38" s="111">
        <f t="shared" si="8"/>
        <v>0</v>
      </c>
    </row>
    <row r="39" spans="1:21" s="106" customFormat="1" ht="16.5" customHeight="1">
      <c r="A39" s="79" t="s">
        <v>60</v>
      </c>
      <c r="B39" s="112">
        <v>2</v>
      </c>
      <c r="C39" s="113">
        <v>0</v>
      </c>
      <c r="D39" s="112">
        <v>0</v>
      </c>
      <c r="E39" s="112">
        <v>0</v>
      </c>
      <c r="F39" s="112">
        <v>0</v>
      </c>
      <c r="G39" s="112">
        <v>0</v>
      </c>
      <c r="H39" s="113">
        <f t="shared" si="1"/>
        <v>0</v>
      </c>
      <c r="I39" s="112"/>
      <c r="J39" s="112"/>
      <c r="K39" s="112"/>
      <c r="L39" s="112"/>
      <c r="M39" s="114">
        <f t="shared" si="2"/>
        <v>0</v>
      </c>
      <c r="N39" s="114">
        <f t="shared" si="3"/>
        <v>-2</v>
      </c>
      <c r="O39" s="115"/>
      <c r="P39" s="106">
        <v>2010804</v>
      </c>
      <c r="Q39" s="106" t="s">
        <v>39</v>
      </c>
      <c r="R39" s="111">
        <f t="shared" si="5"/>
        <v>0</v>
      </c>
      <c r="S39" s="111">
        <f t="shared" si="6"/>
        <v>0</v>
      </c>
      <c r="T39" s="111">
        <f t="shared" si="7"/>
        <v>0</v>
      </c>
      <c r="U39" s="111">
        <f t="shared" si="8"/>
        <v>0</v>
      </c>
    </row>
    <row r="40" spans="1:21" s="106" customFormat="1" ht="16.5" customHeight="1">
      <c r="A40" s="79" t="s">
        <v>61</v>
      </c>
      <c r="B40" s="112"/>
      <c r="C40" s="113">
        <v>2</v>
      </c>
      <c r="D40" s="112">
        <v>0</v>
      </c>
      <c r="E40" s="112">
        <v>2</v>
      </c>
      <c r="F40" s="112">
        <v>0</v>
      </c>
      <c r="G40" s="112">
        <v>0</v>
      </c>
      <c r="H40" s="113">
        <f t="shared" si="1"/>
        <v>2</v>
      </c>
      <c r="I40" s="112">
        <v>0</v>
      </c>
      <c r="J40" s="112">
        <v>2</v>
      </c>
      <c r="K40" s="112">
        <v>0</v>
      </c>
      <c r="L40" s="112">
        <v>0</v>
      </c>
      <c r="M40" s="114">
        <f t="shared" si="2"/>
        <v>0</v>
      </c>
      <c r="N40" s="114">
        <f t="shared" si="3"/>
        <v>2</v>
      </c>
      <c r="O40" s="115"/>
      <c r="P40" s="106">
        <v>2010806</v>
      </c>
      <c r="Q40" s="106" t="s">
        <v>39</v>
      </c>
      <c r="R40" s="111">
        <f t="shared" si="5"/>
        <v>0</v>
      </c>
      <c r="S40" s="111">
        <f t="shared" si="6"/>
        <v>0</v>
      </c>
      <c r="T40" s="111">
        <f t="shared" si="7"/>
        <v>0</v>
      </c>
      <c r="U40" s="111">
        <f t="shared" si="8"/>
        <v>0</v>
      </c>
    </row>
    <row r="41" spans="1:21" s="106" customFormat="1" ht="16.5" customHeight="1">
      <c r="A41" s="79" t="s">
        <v>52</v>
      </c>
      <c r="B41" s="112">
        <v>188</v>
      </c>
      <c r="C41" s="113">
        <v>221</v>
      </c>
      <c r="D41" s="112">
        <v>206</v>
      </c>
      <c r="E41" s="112">
        <v>15</v>
      </c>
      <c r="F41" s="112">
        <v>0</v>
      </c>
      <c r="G41" s="112">
        <v>0</v>
      </c>
      <c r="H41" s="113">
        <f t="shared" si="1"/>
        <v>213</v>
      </c>
      <c r="I41" s="112">
        <v>197</v>
      </c>
      <c r="J41" s="112">
        <v>16</v>
      </c>
      <c r="K41" s="112">
        <v>0</v>
      </c>
      <c r="L41" s="112">
        <v>0</v>
      </c>
      <c r="M41" s="114">
        <f t="shared" si="2"/>
        <v>-8</v>
      </c>
      <c r="N41" s="114">
        <f t="shared" si="3"/>
        <v>25</v>
      </c>
      <c r="O41" s="115"/>
      <c r="P41" s="106">
        <v>2010850</v>
      </c>
      <c r="Q41" s="106" t="s">
        <v>39</v>
      </c>
      <c r="R41" s="111">
        <f t="shared" si="5"/>
        <v>-9</v>
      </c>
      <c r="S41" s="111">
        <f t="shared" si="6"/>
        <v>1</v>
      </c>
      <c r="T41" s="111">
        <f t="shared" si="7"/>
        <v>0</v>
      </c>
      <c r="U41" s="111">
        <f t="shared" si="8"/>
        <v>0</v>
      </c>
    </row>
    <row r="42" spans="1:21" s="110" customFormat="1" ht="16.5" customHeight="1">
      <c r="A42" s="78" t="s">
        <v>62</v>
      </c>
      <c r="B42" s="108">
        <f aca="true" t="shared" si="15" ref="B42:G42">SUM(B43:B44)</f>
        <v>431</v>
      </c>
      <c r="C42" s="108">
        <f t="shared" si="15"/>
        <v>0</v>
      </c>
      <c r="D42" s="108">
        <f t="shared" si="15"/>
        <v>0</v>
      </c>
      <c r="E42" s="108">
        <f t="shared" si="15"/>
        <v>0</v>
      </c>
      <c r="F42" s="108">
        <f t="shared" si="15"/>
        <v>0</v>
      </c>
      <c r="G42" s="108">
        <f t="shared" si="15"/>
        <v>0</v>
      </c>
      <c r="H42" s="108">
        <f t="shared" si="1"/>
        <v>0</v>
      </c>
      <c r="I42" s="108">
        <f>SUM(I43:I44)</f>
        <v>0</v>
      </c>
      <c r="J42" s="108">
        <f>SUM(J43:J44)</f>
        <v>0</v>
      </c>
      <c r="K42" s="108">
        <f>SUM(K43:K44)</f>
        <v>0</v>
      </c>
      <c r="L42" s="108">
        <f>SUM(L43:L44)</f>
        <v>0</v>
      </c>
      <c r="M42" s="109">
        <f t="shared" si="2"/>
        <v>0</v>
      </c>
      <c r="N42" s="109">
        <f t="shared" si="3"/>
        <v>-431</v>
      </c>
      <c r="O42" s="80"/>
      <c r="P42" s="110">
        <v>20110</v>
      </c>
      <c r="Q42" s="110" t="s">
        <v>37</v>
      </c>
      <c r="R42" s="111">
        <f t="shared" si="5"/>
        <v>0</v>
      </c>
      <c r="S42" s="111">
        <f t="shared" si="6"/>
        <v>0</v>
      </c>
      <c r="T42" s="111">
        <f t="shared" si="7"/>
        <v>0</v>
      </c>
      <c r="U42" s="111">
        <f t="shared" si="8"/>
        <v>0</v>
      </c>
    </row>
    <row r="43" spans="1:21" s="106" customFormat="1" ht="16.5" customHeight="1">
      <c r="A43" s="79" t="s">
        <v>63</v>
      </c>
      <c r="B43" s="112">
        <v>400</v>
      </c>
      <c r="C43" s="113">
        <v>0</v>
      </c>
      <c r="D43" s="112">
        <v>0</v>
      </c>
      <c r="E43" s="112">
        <v>0</v>
      </c>
      <c r="F43" s="112">
        <v>0</v>
      </c>
      <c r="G43" s="112">
        <v>0</v>
      </c>
      <c r="H43" s="113">
        <f t="shared" si="1"/>
        <v>0</v>
      </c>
      <c r="I43" s="112"/>
      <c r="J43" s="112"/>
      <c r="K43" s="112"/>
      <c r="L43" s="112"/>
      <c r="M43" s="114">
        <f t="shared" si="2"/>
        <v>0</v>
      </c>
      <c r="N43" s="114">
        <f t="shared" si="3"/>
        <v>-400</v>
      </c>
      <c r="O43" s="115"/>
      <c r="P43" s="106">
        <v>2011008</v>
      </c>
      <c r="Q43" s="106" t="s">
        <v>39</v>
      </c>
      <c r="R43" s="111">
        <f t="shared" si="5"/>
        <v>0</v>
      </c>
      <c r="S43" s="111">
        <f t="shared" si="6"/>
        <v>0</v>
      </c>
      <c r="T43" s="111">
        <f t="shared" si="7"/>
        <v>0</v>
      </c>
      <c r="U43" s="111">
        <f t="shared" si="8"/>
        <v>0</v>
      </c>
    </row>
    <row r="44" spans="1:21" s="106" customFormat="1" ht="16.5" customHeight="1">
      <c r="A44" s="79" t="s">
        <v>64</v>
      </c>
      <c r="B44" s="112">
        <v>31</v>
      </c>
      <c r="C44" s="113">
        <v>0</v>
      </c>
      <c r="D44" s="112">
        <v>0</v>
      </c>
      <c r="E44" s="112">
        <v>0</v>
      </c>
      <c r="F44" s="112">
        <v>0</v>
      </c>
      <c r="G44" s="112">
        <v>0</v>
      </c>
      <c r="H44" s="108">
        <f t="shared" si="1"/>
        <v>0</v>
      </c>
      <c r="I44" s="112"/>
      <c r="J44" s="112"/>
      <c r="K44" s="112"/>
      <c r="L44" s="112"/>
      <c r="M44" s="114">
        <f t="shared" si="2"/>
        <v>0</v>
      </c>
      <c r="N44" s="114">
        <f t="shared" si="3"/>
        <v>-31</v>
      </c>
      <c r="O44" s="115"/>
      <c r="P44" s="106">
        <v>2011099</v>
      </c>
      <c r="Q44" s="106" t="s">
        <v>39</v>
      </c>
      <c r="R44" s="111">
        <f t="shared" si="5"/>
        <v>0</v>
      </c>
      <c r="S44" s="111">
        <f t="shared" si="6"/>
        <v>0</v>
      </c>
      <c r="T44" s="111">
        <f t="shared" si="7"/>
        <v>0</v>
      </c>
      <c r="U44" s="111">
        <f t="shared" si="8"/>
        <v>0</v>
      </c>
    </row>
    <row r="45" spans="1:21" s="110" customFormat="1" ht="16.5" customHeight="1">
      <c r="A45" s="78" t="s">
        <v>65</v>
      </c>
      <c r="B45" s="108">
        <f aca="true" t="shared" si="16" ref="B45:G45">SUM(B46:B49)</f>
        <v>1345</v>
      </c>
      <c r="C45" s="108">
        <f t="shared" si="16"/>
        <v>1848</v>
      </c>
      <c r="D45" s="108">
        <f t="shared" si="16"/>
        <v>1466</v>
      </c>
      <c r="E45" s="108">
        <f t="shared" si="16"/>
        <v>382</v>
      </c>
      <c r="F45" s="108">
        <f t="shared" si="16"/>
        <v>0</v>
      </c>
      <c r="G45" s="108">
        <f t="shared" si="16"/>
        <v>0</v>
      </c>
      <c r="H45" s="108">
        <f t="shared" si="1"/>
        <v>1553</v>
      </c>
      <c r="I45" s="108">
        <f>SUM(I46:I49)</f>
        <v>1188</v>
      </c>
      <c r="J45" s="108">
        <f>SUM(J46:J49)</f>
        <v>365</v>
      </c>
      <c r="K45" s="108">
        <f>SUM(K46:K49)</f>
        <v>0</v>
      </c>
      <c r="L45" s="108">
        <f>SUM(L46:L49)</f>
        <v>0</v>
      </c>
      <c r="M45" s="109">
        <f t="shared" si="2"/>
        <v>-295</v>
      </c>
      <c r="N45" s="109">
        <f t="shared" si="3"/>
        <v>208</v>
      </c>
      <c r="O45" s="80"/>
      <c r="P45" s="110">
        <v>20111</v>
      </c>
      <c r="Q45" s="110" t="s">
        <v>37</v>
      </c>
      <c r="R45" s="111">
        <f t="shared" si="5"/>
        <v>-278</v>
      </c>
      <c r="S45" s="111">
        <f t="shared" si="6"/>
        <v>-17</v>
      </c>
      <c r="T45" s="111">
        <f t="shared" si="7"/>
        <v>0</v>
      </c>
      <c r="U45" s="111">
        <f t="shared" si="8"/>
        <v>0</v>
      </c>
    </row>
    <row r="46" spans="1:21" s="106" customFormat="1" ht="16.5" customHeight="1">
      <c r="A46" s="79" t="s">
        <v>38</v>
      </c>
      <c r="B46" s="112">
        <v>1070</v>
      </c>
      <c r="C46" s="113">
        <v>1282</v>
      </c>
      <c r="D46" s="112">
        <v>1067</v>
      </c>
      <c r="E46" s="112">
        <v>215</v>
      </c>
      <c r="F46" s="112">
        <v>0</v>
      </c>
      <c r="G46" s="112">
        <v>0</v>
      </c>
      <c r="H46" s="113">
        <f t="shared" si="1"/>
        <v>1136</v>
      </c>
      <c r="I46" s="112">
        <v>932</v>
      </c>
      <c r="J46" s="112">
        <v>204</v>
      </c>
      <c r="K46" s="112">
        <v>0</v>
      </c>
      <c r="L46" s="112">
        <v>0</v>
      </c>
      <c r="M46" s="114">
        <f t="shared" si="2"/>
        <v>-146</v>
      </c>
      <c r="N46" s="114">
        <f t="shared" si="3"/>
        <v>66</v>
      </c>
      <c r="O46" s="115"/>
      <c r="P46" s="106">
        <v>2011101</v>
      </c>
      <c r="Q46" s="106" t="s">
        <v>39</v>
      </c>
      <c r="R46" s="111">
        <f t="shared" si="5"/>
        <v>-135</v>
      </c>
      <c r="S46" s="111">
        <f t="shared" si="6"/>
        <v>-11</v>
      </c>
      <c r="T46" s="111">
        <f t="shared" si="7"/>
        <v>0</v>
      </c>
      <c r="U46" s="111">
        <f t="shared" si="8"/>
        <v>0</v>
      </c>
    </row>
    <row r="47" spans="1:21" s="106" customFormat="1" ht="16.5" customHeight="1">
      <c r="A47" s="79" t="s">
        <v>40</v>
      </c>
      <c r="B47" s="112">
        <v>90</v>
      </c>
      <c r="C47" s="113">
        <v>120</v>
      </c>
      <c r="D47" s="112">
        <v>0</v>
      </c>
      <c r="E47" s="112">
        <v>120</v>
      </c>
      <c r="F47" s="112">
        <v>0</v>
      </c>
      <c r="G47" s="112">
        <v>0</v>
      </c>
      <c r="H47" s="113">
        <f t="shared" si="1"/>
        <v>120</v>
      </c>
      <c r="I47" s="112">
        <v>0</v>
      </c>
      <c r="J47" s="112">
        <v>120</v>
      </c>
      <c r="K47" s="112">
        <v>0</v>
      </c>
      <c r="L47" s="112">
        <v>0</v>
      </c>
      <c r="M47" s="114">
        <f t="shared" si="2"/>
        <v>0</v>
      </c>
      <c r="N47" s="114">
        <f t="shared" si="3"/>
        <v>30</v>
      </c>
      <c r="O47" s="115"/>
      <c r="P47" s="106">
        <v>2011102</v>
      </c>
      <c r="Q47" s="106" t="s">
        <v>39</v>
      </c>
      <c r="R47" s="111">
        <f t="shared" si="5"/>
        <v>0</v>
      </c>
      <c r="S47" s="111">
        <f t="shared" si="6"/>
        <v>0</v>
      </c>
      <c r="T47" s="111">
        <f t="shared" si="7"/>
        <v>0</v>
      </c>
      <c r="U47" s="111">
        <f t="shared" si="8"/>
        <v>0</v>
      </c>
    </row>
    <row r="48" spans="1:21" s="106" customFormat="1" ht="16.5" customHeight="1">
      <c r="A48" s="79" t="s">
        <v>66</v>
      </c>
      <c r="B48" s="112">
        <v>5</v>
      </c>
      <c r="C48" s="113">
        <v>11</v>
      </c>
      <c r="D48" s="112">
        <v>0</v>
      </c>
      <c r="E48" s="112">
        <v>11</v>
      </c>
      <c r="F48" s="112">
        <v>0</v>
      </c>
      <c r="G48" s="112">
        <v>0</v>
      </c>
      <c r="H48" s="113">
        <f t="shared" si="1"/>
        <v>11</v>
      </c>
      <c r="I48" s="112">
        <v>0</v>
      </c>
      <c r="J48" s="112">
        <v>11</v>
      </c>
      <c r="K48" s="112">
        <v>0</v>
      </c>
      <c r="L48" s="112">
        <v>0</v>
      </c>
      <c r="M48" s="114">
        <f t="shared" si="2"/>
        <v>0</v>
      </c>
      <c r="N48" s="114">
        <f t="shared" si="3"/>
        <v>6</v>
      </c>
      <c r="O48" s="115"/>
      <c r="P48" s="106">
        <v>2011105</v>
      </c>
      <c r="Q48" s="106" t="s">
        <v>39</v>
      </c>
      <c r="R48" s="111">
        <f t="shared" si="5"/>
        <v>0</v>
      </c>
      <c r="S48" s="111">
        <f t="shared" si="6"/>
        <v>0</v>
      </c>
      <c r="T48" s="111">
        <f t="shared" si="7"/>
        <v>0</v>
      </c>
      <c r="U48" s="111">
        <f t="shared" si="8"/>
        <v>0</v>
      </c>
    </row>
    <row r="49" spans="1:21" s="106" customFormat="1" ht="16.5" customHeight="1">
      <c r="A49" s="79" t="s">
        <v>52</v>
      </c>
      <c r="B49" s="112">
        <v>180</v>
      </c>
      <c r="C49" s="113">
        <v>435</v>
      </c>
      <c r="D49" s="112">
        <v>399</v>
      </c>
      <c r="E49" s="112">
        <v>36</v>
      </c>
      <c r="F49" s="112">
        <v>0</v>
      </c>
      <c r="G49" s="112">
        <v>0</v>
      </c>
      <c r="H49" s="108">
        <f t="shared" si="1"/>
        <v>286</v>
      </c>
      <c r="I49" s="112">
        <v>256</v>
      </c>
      <c r="J49" s="112">
        <v>30</v>
      </c>
      <c r="K49" s="112">
        <v>0</v>
      </c>
      <c r="L49" s="112">
        <v>0</v>
      </c>
      <c r="M49" s="114">
        <f t="shared" si="2"/>
        <v>-149</v>
      </c>
      <c r="N49" s="114">
        <f t="shared" si="3"/>
        <v>106</v>
      </c>
      <c r="O49" s="115"/>
      <c r="P49" s="106">
        <v>2011150</v>
      </c>
      <c r="Q49" s="106" t="s">
        <v>39</v>
      </c>
      <c r="R49" s="111">
        <f t="shared" si="5"/>
        <v>-143</v>
      </c>
      <c r="S49" s="111">
        <f t="shared" si="6"/>
        <v>-6</v>
      </c>
      <c r="T49" s="111">
        <f t="shared" si="7"/>
        <v>0</v>
      </c>
      <c r="U49" s="111">
        <f t="shared" si="8"/>
        <v>0</v>
      </c>
    </row>
    <row r="50" spans="1:21" s="110" customFormat="1" ht="16.5" customHeight="1">
      <c r="A50" s="78" t="s">
        <v>67</v>
      </c>
      <c r="B50" s="108">
        <f aca="true" t="shared" si="17" ref="B50:G50">SUM(B51:B53)</f>
        <v>1309</v>
      </c>
      <c r="C50" s="108">
        <f t="shared" si="17"/>
        <v>1496</v>
      </c>
      <c r="D50" s="108">
        <f t="shared" si="17"/>
        <v>1176</v>
      </c>
      <c r="E50" s="108">
        <f t="shared" si="17"/>
        <v>77</v>
      </c>
      <c r="F50" s="108">
        <f t="shared" si="17"/>
        <v>0</v>
      </c>
      <c r="G50" s="108">
        <f t="shared" si="17"/>
        <v>243</v>
      </c>
      <c r="H50" s="108">
        <f t="shared" si="1"/>
        <v>1723</v>
      </c>
      <c r="I50" s="108">
        <f>SUM(I51:I53)</f>
        <v>1415</v>
      </c>
      <c r="J50" s="108">
        <f>SUM(J51:J53)</f>
        <v>82</v>
      </c>
      <c r="K50" s="108">
        <f>SUM(K51:K53)</f>
        <v>0</v>
      </c>
      <c r="L50" s="108">
        <f>SUM(L51:L53)</f>
        <v>226</v>
      </c>
      <c r="M50" s="109">
        <f t="shared" si="2"/>
        <v>227</v>
      </c>
      <c r="N50" s="109">
        <f t="shared" si="3"/>
        <v>414</v>
      </c>
      <c r="O50" s="80"/>
      <c r="P50" s="110">
        <v>20113</v>
      </c>
      <c r="Q50" s="110" t="s">
        <v>37</v>
      </c>
      <c r="R50" s="111">
        <f t="shared" si="5"/>
        <v>239</v>
      </c>
      <c r="S50" s="111">
        <f t="shared" si="6"/>
        <v>5</v>
      </c>
      <c r="T50" s="111">
        <f t="shared" si="7"/>
        <v>0</v>
      </c>
      <c r="U50" s="111">
        <f t="shared" si="8"/>
        <v>-17</v>
      </c>
    </row>
    <row r="51" spans="1:21" s="106" customFormat="1" ht="16.5" customHeight="1">
      <c r="A51" s="79" t="s">
        <v>38</v>
      </c>
      <c r="B51" s="112">
        <v>388</v>
      </c>
      <c r="C51" s="113">
        <v>445</v>
      </c>
      <c r="D51" s="112">
        <v>368</v>
      </c>
      <c r="E51" s="112">
        <v>77</v>
      </c>
      <c r="F51" s="112">
        <v>0</v>
      </c>
      <c r="G51" s="112">
        <v>0</v>
      </c>
      <c r="H51" s="113">
        <f t="shared" si="1"/>
        <v>424</v>
      </c>
      <c r="I51" s="112">
        <v>342</v>
      </c>
      <c r="J51" s="112">
        <v>82</v>
      </c>
      <c r="K51" s="112">
        <v>0</v>
      </c>
      <c r="L51" s="112">
        <v>0</v>
      </c>
      <c r="M51" s="114">
        <f t="shared" si="2"/>
        <v>-21</v>
      </c>
      <c r="N51" s="114">
        <f t="shared" si="3"/>
        <v>36</v>
      </c>
      <c r="O51" s="115"/>
      <c r="P51" s="106">
        <v>2011301</v>
      </c>
      <c r="Q51" s="106" t="s">
        <v>39</v>
      </c>
      <c r="R51" s="111">
        <f t="shared" si="5"/>
        <v>-26</v>
      </c>
      <c r="S51" s="111">
        <f t="shared" si="6"/>
        <v>5</v>
      </c>
      <c r="T51" s="111">
        <f t="shared" si="7"/>
        <v>0</v>
      </c>
      <c r="U51" s="111">
        <f t="shared" si="8"/>
        <v>0</v>
      </c>
    </row>
    <row r="52" spans="1:21" s="106" customFormat="1" ht="16.5" customHeight="1">
      <c r="A52" s="79" t="s">
        <v>40</v>
      </c>
      <c r="B52" s="112">
        <v>190</v>
      </c>
      <c r="C52" s="113">
        <v>243</v>
      </c>
      <c r="D52" s="112">
        <v>0</v>
      </c>
      <c r="E52" s="112">
        <v>0</v>
      </c>
      <c r="F52" s="112">
        <v>0</v>
      </c>
      <c r="G52" s="112">
        <v>243</v>
      </c>
      <c r="H52" s="113">
        <f t="shared" si="1"/>
        <v>226</v>
      </c>
      <c r="I52" s="112">
        <v>0</v>
      </c>
      <c r="J52" s="112">
        <v>0</v>
      </c>
      <c r="K52" s="112">
        <v>0</v>
      </c>
      <c r="L52" s="112">
        <v>226</v>
      </c>
      <c r="M52" s="114">
        <f t="shared" si="2"/>
        <v>-17</v>
      </c>
      <c r="N52" s="114">
        <f t="shared" si="3"/>
        <v>36</v>
      </c>
      <c r="O52" s="115"/>
      <c r="P52" s="106">
        <v>2011302</v>
      </c>
      <c r="Q52" s="106" t="s">
        <v>39</v>
      </c>
      <c r="R52" s="111">
        <f t="shared" si="5"/>
        <v>0</v>
      </c>
      <c r="S52" s="111">
        <f t="shared" si="6"/>
        <v>0</v>
      </c>
      <c r="T52" s="111">
        <f t="shared" si="7"/>
        <v>0</v>
      </c>
      <c r="U52" s="111">
        <f t="shared" si="8"/>
        <v>-17</v>
      </c>
    </row>
    <row r="53" spans="1:21" s="106" customFormat="1" ht="16.5" customHeight="1">
      <c r="A53" s="79" t="s">
        <v>58</v>
      </c>
      <c r="B53" s="112">
        <v>731</v>
      </c>
      <c r="C53" s="113">
        <v>808</v>
      </c>
      <c r="D53" s="112">
        <v>808</v>
      </c>
      <c r="E53" s="112">
        <v>0</v>
      </c>
      <c r="F53" s="112">
        <v>0</v>
      </c>
      <c r="G53" s="112">
        <v>0</v>
      </c>
      <c r="H53" s="108">
        <f t="shared" si="1"/>
        <v>1073</v>
      </c>
      <c r="I53" s="112">
        <v>1073</v>
      </c>
      <c r="J53" s="112">
        <v>0</v>
      </c>
      <c r="K53" s="112">
        <v>0</v>
      </c>
      <c r="L53" s="112">
        <v>0</v>
      </c>
      <c r="M53" s="114">
        <f t="shared" si="2"/>
        <v>265</v>
      </c>
      <c r="N53" s="114">
        <f t="shared" si="3"/>
        <v>342</v>
      </c>
      <c r="O53" s="115"/>
      <c r="P53" s="106">
        <v>2011350</v>
      </c>
      <c r="Q53" s="106" t="s">
        <v>39</v>
      </c>
      <c r="R53" s="111">
        <f t="shared" si="5"/>
        <v>265</v>
      </c>
      <c r="S53" s="111">
        <f t="shared" si="6"/>
        <v>0</v>
      </c>
      <c r="T53" s="111">
        <f t="shared" si="7"/>
        <v>0</v>
      </c>
      <c r="U53" s="111">
        <f t="shared" si="8"/>
        <v>0</v>
      </c>
    </row>
    <row r="54" spans="1:21" s="110" customFormat="1" ht="16.5" customHeight="1">
      <c r="A54" s="78" t="s">
        <v>68</v>
      </c>
      <c r="B54" s="108">
        <f aca="true" t="shared" si="18" ref="B54:G54">SUM(B55)</f>
        <v>10</v>
      </c>
      <c r="C54" s="108">
        <f t="shared" si="18"/>
        <v>10</v>
      </c>
      <c r="D54" s="108">
        <f t="shared" si="18"/>
        <v>0</v>
      </c>
      <c r="E54" s="108">
        <f t="shared" si="18"/>
        <v>0</v>
      </c>
      <c r="F54" s="108">
        <f t="shared" si="18"/>
        <v>0</v>
      </c>
      <c r="G54" s="108">
        <f t="shared" si="18"/>
        <v>10</v>
      </c>
      <c r="H54" s="108">
        <f t="shared" si="1"/>
        <v>10</v>
      </c>
      <c r="I54" s="108">
        <f>SUM(I55)</f>
        <v>0</v>
      </c>
      <c r="J54" s="108">
        <f>SUM(J55)</f>
        <v>0</v>
      </c>
      <c r="K54" s="108">
        <f>SUM(K55)</f>
        <v>0</v>
      </c>
      <c r="L54" s="108">
        <f>SUM(L55)</f>
        <v>10</v>
      </c>
      <c r="M54" s="109">
        <f t="shared" si="2"/>
        <v>0</v>
      </c>
      <c r="N54" s="109">
        <f t="shared" si="3"/>
        <v>0</v>
      </c>
      <c r="O54" s="80"/>
      <c r="P54" s="110">
        <v>20123</v>
      </c>
      <c r="Q54" s="110" t="s">
        <v>37</v>
      </c>
      <c r="R54" s="111">
        <f t="shared" si="5"/>
        <v>0</v>
      </c>
      <c r="S54" s="111">
        <f t="shared" si="6"/>
        <v>0</v>
      </c>
      <c r="T54" s="111">
        <f t="shared" si="7"/>
        <v>0</v>
      </c>
      <c r="U54" s="111">
        <f t="shared" si="8"/>
        <v>0</v>
      </c>
    </row>
    <row r="55" spans="1:21" s="106" customFormat="1" ht="16.5" customHeight="1">
      <c r="A55" s="79" t="s">
        <v>69</v>
      </c>
      <c r="B55" s="112">
        <v>10</v>
      </c>
      <c r="C55" s="113">
        <v>10</v>
      </c>
      <c r="D55" s="112">
        <v>0</v>
      </c>
      <c r="E55" s="112">
        <v>0</v>
      </c>
      <c r="F55" s="112">
        <v>0</v>
      </c>
      <c r="G55" s="112">
        <v>10</v>
      </c>
      <c r="H55" s="108">
        <f t="shared" si="1"/>
        <v>10</v>
      </c>
      <c r="I55" s="112">
        <v>0</v>
      </c>
      <c r="J55" s="112">
        <v>0</v>
      </c>
      <c r="K55" s="112">
        <v>0</v>
      </c>
      <c r="L55" s="112">
        <v>10</v>
      </c>
      <c r="M55" s="114">
        <f t="shared" si="2"/>
        <v>0</v>
      </c>
      <c r="N55" s="114">
        <f t="shared" si="3"/>
        <v>0</v>
      </c>
      <c r="O55" s="115"/>
      <c r="P55" s="106">
        <v>2012302</v>
      </c>
      <c r="Q55" s="106" t="s">
        <v>39</v>
      </c>
      <c r="R55" s="111">
        <f t="shared" si="5"/>
        <v>0</v>
      </c>
      <c r="S55" s="111">
        <f t="shared" si="6"/>
        <v>0</v>
      </c>
      <c r="T55" s="111">
        <f t="shared" si="7"/>
        <v>0</v>
      </c>
      <c r="U55" s="111">
        <f t="shared" si="8"/>
        <v>0</v>
      </c>
    </row>
    <row r="56" spans="1:21" s="110" customFormat="1" ht="16.5" customHeight="1">
      <c r="A56" s="78" t="s">
        <v>70</v>
      </c>
      <c r="B56" s="108">
        <f aca="true" t="shared" si="19" ref="B56:G56">SUM(B57:B59)</f>
        <v>126</v>
      </c>
      <c r="C56" s="108">
        <f t="shared" si="19"/>
        <v>42</v>
      </c>
      <c r="D56" s="108">
        <f t="shared" si="19"/>
        <v>0</v>
      </c>
      <c r="E56" s="108">
        <f t="shared" si="19"/>
        <v>42</v>
      </c>
      <c r="F56" s="108">
        <f t="shared" si="19"/>
        <v>0</v>
      </c>
      <c r="G56" s="108">
        <f t="shared" si="19"/>
        <v>0</v>
      </c>
      <c r="H56" s="108">
        <f t="shared" si="1"/>
        <v>42</v>
      </c>
      <c r="I56" s="108">
        <f>SUM(I57:I59)</f>
        <v>0</v>
      </c>
      <c r="J56" s="108">
        <f>SUM(J57:J59)</f>
        <v>42</v>
      </c>
      <c r="K56" s="108">
        <f>SUM(K57:K59)</f>
        <v>0</v>
      </c>
      <c r="L56" s="108">
        <f>SUM(L57:L59)</f>
        <v>0</v>
      </c>
      <c r="M56" s="109">
        <f t="shared" si="2"/>
        <v>0</v>
      </c>
      <c r="N56" s="109">
        <f t="shared" si="3"/>
        <v>-84</v>
      </c>
      <c r="O56" s="80"/>
      <c r="P56" s="110">
        <v>20125</v>
      </c>
      <c r="Q56" s="110" t="s">
        <v>37</v>
      </c>
      <c r="R56" s="111">
        <f t="shared" si="5"/>
        <v>0</v>
      </c>
      <c r="S56" s="111">
        <f t="shared" si="6"/>
        <v>0</v>
      </c>
      <c r="T56" s="111">
        <f t="shared" si="7"/>
        <v>0</v>
      </c>
      <c r="U56" s="111">
        <f t="shared" si="8"/>
        <v>0</v>
      </c>
    </row>
    <row r="57" spans="1:21" s="106" customFormat="1" ht="16.5" customHeight="1">
      <c r="A57" s="79" t="s">
        <v>38</v>
      </c>
      <c r="B57" s="112">
        <v>75</v>
      </c>
      <c r="C57" s="113">
        <v>0</v>
      </c>
      <c r="D57" s="112">
        <v>0</v>
      </c>
      <c r="E57" s="112">
        <v>0</v>
      </c>
      <c r="F57" s="112">
        <v>0</v>
      </c>
      <c r="G57" s="112">
        <v>0</v>
      </c>
      <c r="H57" s="113">
        <f t="shared" si="1"/>
        <v>0</v>
      </c>
      <c r="I57" s="112"/>
      <c r="J57" s="112"/>
      <c r="K57" s="112"/>
      <c r="L57" s="112"/>
      <c r="M57" s="114">
        <f t="shared" si="2"/>
        <v>0</v>
      </c>
      <c r="N57" s="114">
        <f t="shared" si="3"/>
        <v>-75</v>
      </c>
      <c r="O57" s="115"/>
      <c r="P57" s="106">
        <v>2012501</v>
      </c>
      <c r="Q57" s="106" t="s">
        <v>39</v>
      </c>
      <c r="R57" s="111">
        <f t="shared" si="5"/>
        <v>0</v>
      </c>
      <c r="S57" s="111">
        <f t="shared" si="6"/>
        <v>0</v>
      </c>
      <c r="T57" s="111">
        <f t="shared" si="7"/>
        <v>0</v>
      </c>
      <c r="U57" s="111">
        <f t="shared" si="8"/>
        <v>0</v>
      </c>
    </row>
    <row r="58" spans="1:21" s="106" customFormat="1" ht="16.5" customHeight="1">
      <c r="A58" s="79" t="s">
        <v>40</v>
      </c>
      <c r="B58" s="112">
        <v>40</v>
      </c>
      <c r="C58" s="113">
        <v>42</v>
      </c>
      <c r="D58" s="112">
        <v>0</v>
      </c>
      <c r="E58" s="112">
        <v>42</v>
      </c>
      <c r="F58" s="112">
        <v>0</v>
      </c>
      <c r="G58" s="112">
        <v>0</v>
      </c>
      <c r="H58" s="113">
        <f t="shared" si="1"/>
        <v>42</v>
      </c>
      <c r="I58" s="112">
        <v>0</v>
      </c>
      <c r="J58" s="112">
        <v>42</v>
      </c>
      <c r="K58" s="112">
        <v>0</v>
      </c>
      <c r="L58" s="112">
        <v>0</v>
      </c>
      <c r="M58" s="114">
        <f t="shared" si="2"/>
        <v>0</v>
      </c>
      <c r="N58" s="114">
        <f t="shared" si="3"/>
        <v>2</v>
      </c>
      <c r="O58" s="115"/>
      <c r="P58" s="106">
        <v>2012502</v>
      </c>
      <c r="Q58" s="106" t="s">
        <v>39</v>
      </c>
      <c r="R58" s="111">
        <f t="shared" si="5"/>
        <v>0</v>
      </c>
      <c r="S58" s="111">
        <f t="shared" si="6"/>
        <v>0</v>
      </c>
      <c r="T58" s="111">
        <f t="shared" si="7"/>
        <v>0</v>
      </c>
      <c r="U58" s="111">
        <f t="shared" si="8"/>
        <v>0</v>
      </c>
    </row>
    <row r="59" spans="1:21" s="106" customFormat="1" ht="16.5" customHeight="1">
      <c r="A59" s="79" t="s">
        <v>58</v>
      </c>
      <c r="B59" s="112">
        <v>11</v>
      </c>
      <c r="C59" s="113">
        <v>0</v>
      </c>
      <c r="D59" s="112">
        <v>0</v>
      </c>
      <c r="E59" s="112">
        <v>0</v>
      </c>
      <c r="F59" s="112">
        <v>0</v>
      </c>
      <c r="G59" s="112">
        <v>0</v>
      </c>
      <c r="H59" s="108">
        <f t="shared" si="1"/>
        <v>0</v>
      </c>
      <c r="I59" s="112"/>
      <c r="J59" s="112"/>
      <c r="K59" s="112"/>
      <c r="L59" s="112"/>
      <c r="M59" s="114">
        <f t="shared" si="2"/>
        <v>0</v>
      </c>
      <c r="N59" s="114">
        <f t="shared" si="3"/>
        <v>-11</v>
      </c>
      <c r="O59" s="115"/>
      <c r="P59" s="106">
        <v>2012550</v>
      </c>
      <c r="Q59" s="106" t="s">
        <v>39</v>
      </c>
      <c r="R59" s="111">
        <f t="shared" si="5"/>
        <v>0</v>
      </c>
      <c r="S59" s="111">
        <f t="shared" si="6"/>
        <v>0</v>
      </c>
      <c r="T59" s="111">
        <f t="shared" si="7"/>
        <v>0</v>
      </c>
      <c r="U59" s="111">
        <f t="shared" si="8"/>
        <v>0</v>
      </c>
    </row>
    <row r="60" spans="1:21" s="110" customFormat="1" ht="16.5" customHeight="1">
      <c r="A60" s="78" t="s">
        <v>71</v>
      </c>
      <c r="B60" s="108">
        <f aca="true" t="shared" si="20" ref="B60:G60">SUM(B61)</f>
        <v>273</v>
      </c>
      <c r="C60" s="108">
        <f t="shared" si="20"/>
        <v>287</v>
      </c>
      <c r="D60" s="108">
        <f t="shared" si="20"/>
        <v>228</v>
      </c>
      <c r="E60" s="108">
        <f t="shared" si="20"/>
        <v>59</v>
      </c>
      <c r="F60" s="108">
        <f t="shared" si="20"/>
        <v>0</v>
      </c>
      <c r="G60" s="108">
        <f t="shared" si="20"/>
        <v>0</v>
      </c>
      <c r="H60" s="108">
        <f t="shared" si="1"/>
        <v>248</v>
      </c>
      <c r="I60" s="108">
        <f>SUM(I61)</f>
        <v>190</v>
      </c>
      <c r="J60" s="108">
        <f>SUM(J61)</f>
        <v>58</v>
      </c>
      <c r="K60" s="108">
        <f>SUM(K61)</f>
        <v>0</v>
      </c>
      <c r="L60" s="108">
        <f>SUM(L61)</f>
        <v>0</v>
      </c>
      <c r="M60" s="109">
        <f t="shared" si="2"/>
        <v>-39</v>
      </c>
      <c r="N60" s="109">
        <f t="shared" si="3"/>
        <v>-25</v>
      </c>
      <c r="O60" s="80"/>
      <c r="P60" s="110">
        <v>20126</v>
      </c>
      <c r="Q60" s="110" t="s">
        <v>37</v>
      </c>
      <c r="R60" s="111">
        <f t="shared" si="5"/>
        <v>-38</v>
      </c>
      <c r="S60" s="111">
        <f t="shared" si="6"/>
        <v>-1</v>
      </c>
      <c r="T60" s="111">
        <f t="shared" si="7"/>
        <v>0</v>
      </c>
      <c r="U60" s="111">
        <f t="shared" si="8"/>
        <v>0</v>
      </c>
    </row>
    <row r="61" spans="1:21" s="106" customFormat="1" ht="16.5" customHeight="1">
      <c r="A61" s="79" t="s">
        <v>38</v>
      </c>
      <c r="B61" s="112">
        <v>273</v>
      </c>
      <c r="C61" s="113">
        <v>287</v>
      </c>
      <c r="D61" s="112">
        <v>228</v>
      </c>
      <c r="E61" s="112">
        <v>59</v>
      </c>
      <c r="F61" s="112">
        <v>0</v>
      </c>
      <c r="G61" s="112">
        <v>0</v>
      </c>
      <c r="H61" s="108">
        <f t="shared" si="1"/>
        <v>248</v>
      </c>
      <c r="I61" s="112">
        <v>190</v>
      </c>
      <c r="J61" s="112">
        <v>58</v>
      </c>
      <c r="K61" s="112">
        <v>0</v>
      </c>
      <c r="L61" s="112">
        <v>0</v>
      </c>
      <c r="M61" s="114">
        <f t="shared" si="2"/>
        <v>-39</v>
      </c>
      <c r="N61" s="114">
        <f t="shared" si="3"/>
        <v>-25</v>
      </c>
      <c r="O61" s="115"/>
      <c r="P61" s="106">
        <v>2012601</v>
      </c>
      <c r="Q61" s="106" t="s">
        <v>39</v>
      </c>
      <c r="R61" s="111">
        <f t="shared" si="5"/>
        <v>-38</v>
      </c>
      <c r="S61" s="111">
        <f t="shared" si="6"/>
        <v>-1</v>
      </c>
      <c r="T61" s="111">
        <f t="shared" si="7"/>
        <v>0</v>
      </c>
      <c r="U61" s="111">
        <f t="shared" si="8"/>
        <v>0</v>
      </c>
    </row>
    <row r="62" spans="1:21" s="110" customFormat="1" ht="16.5" customHeight="1">
      <c r="A62" s="78" t="s">
        <v>72</v>
      </c>
      <c r="B62" s="108">
        <f aca="true" t="shared" si="21" ref="B62:G62">SUM(B63)</f>
        <v>39</v>
      </c>
      <c r="C62" s="108">
        <f t="shared" si="21"/>
        <v>51</v>
      </c>
      <c r="D62" s="108">
        <f t="shared" si="21"/>
        <v>46</v>
      </c>
      <c r="E62" s="108">
        <f t="shared" si="21"/>
        <v>5</v>
      </c>
      <c r="F62" s="108">
        <f t="shared" si="21"/>
        <v>0</v>
      </c>
      <c r="G62" s="108">
        <f t="shared" si="21"/>
        <v>0</v>
      </c>
      <c r="H62" s="108">
        <f t="shared" si="1"/>
        <v>42</v>
      </c>
      <c r="I62" s="108">
        <f>SUM(I63)</f>
        <v>36</v>
      </c>
      <c r="J62" s="108">
        <f>SUM(J63)</f>
        <v>6</v>
      </c>
      <c r="K62" s="108">
        <f>SUM(K63)</f>
        <v>0</v>
      </c>
      <c r="L62" s="108">
        <f>SUM(L63)</f>
        <v>0</v>
      </c>
      <c r="M62" s="109">
        <f t="shared" si="2"/>
        <v>-9</v>
      </c>
      <c r="N62" s="109">
        <f t="shared" si="3"/>
        <v>3</v>
      </c>
      <c r="O62" s="80"/>
      <c r="P62" s="110">
        <v>20128</v>
      </c>
      <c r="Q62" s="110" t="s">
        <v>37</v>
      </c>
      <c r="R62" s="111">
        <f t="shared" si="5"/>
        <v>-10</v>
      </c>
      <c r="S62" s="111">
        <f t="shared" si="6"/>
        <v>1</v>
      </c>
      <c r="T62" s="111">
        <f t="shared" si="7"/>
        <v>0</v>
      </c>
      <c r="U62" s="111">
        <f t="shared" si="8"/>
        <v>0</v>
      </c>
    </row>
    <row r="63" spans="1:21" s="106" customFormat="1" ht="16.5" customHeight="1">
      <c r="A63" s="79" t="s">
        <v>38</v>
      </c>
      <c r="B63" s="112">
        <v>39</v>
      </c>
      <c r="C63" s="113">
        <v>51</v>
      </c>
      <c r="D63" s="112">
        <v>46</v>
      </c>
      <c r="E63" s="112">
        <v>5</v>
      </c>
      <c r="F63" s="112">
        <v>0</v>
      </c>
      <c r="G63" s="112">
        <v>0</v>
      </c>
      <c r="H63" s="108">
        <f t="shared" si="1"/>
        <v>42</v>
      </c>
      <c r="I63" s="112">
        <v>36</v>
      </c>
      <c r="J63" s="112">
        <v>6</v>
      </c>
      <c r="K63" s="112">
        <v>0</v>
      </c>
      <c r="L63" s="112">
        <v>0</v>
      </c>
      <c r="M63" s="114">
        <f t="shared" si="2"/>
        <v>-9</v>
      </c>
      <c r="N63" s="114">
        <f t="shared" si="3"/>
        <v>3</v>
      </c>
      <c r="O63" s="115"/>
      <c r="P63" s="106">
        <v>2012801</v>
      </c>
      <c r="Q63" s="106" t="s">
        <v>39</v>
      </c>
      <c r="R63" s="111">
        <f t="shared" si="5"/>
        <v>-10</v>
      </c>
      <c r="S63" s="111">
        <f t="shared" si="6"/>
        <v>1</v>
      </c>
      <c r="T63" s="111">
        <f t="shared" si="7"/>
        <v>0</v>
      </c>
      <c r="U63" s="111">
        <f t="shared" si="8"/>
        <v>0</v>
      </c>
    </row>
    <row r="64" spans="1:21" s="110" customFormat="1" ht="16.5" customHeight="1">
      <c r="A64" s="78" t="s">
        <v>73</v>
      </c>
      <c r="B64" s="108">
        <f aca="true" t="shared" si="22" ref="B64:G64">SUM(B65:B67)</f>
        <v>848</v>
      </c>
      <c r="C64" s="108">
        <f t="shared" si="22"/>
        <v>879</v>
      </c>
      <c r="D64" s="108">
        <f t="shared" si="22"/>
        <v>457</v>
      </c>
      <c r="E64" s="108">
        <f t="shared" si="22"/>
        <v>272</v>
      </c>
      <c r="F64" s="108">
        <f t="shared" si="22"/>
        <v>0</v>
      </c>
      <c r="G64" s="108">
        <f t="shared" si="22"/>
        <v>150</v>
      </c>
      <c r="H64" s="108">
        <f t="shared" si="1"/>
        <v>890</v>
      </c>
      <c r="I64" s="108">
        <f>SUM(I65:I67)</f>
        <v>466</v>
      </c>
      <c r="J64" s="108">
        <f>SUM(J65:J67)</f>
        <v>274</v>
      </c>
      <c r="K64" s="108">
        <f>SUM(K65:K67)</f>
        <v>0</v>
      </c>
      <c r="L64" s="108">
        <f>SUM(L65:L67)</f>
        <v>150</v>
      </c>
      <c r="M64" s="109">
        <f t="shared" si="2"/>
        <v>11</v>
      </c>
      <c r="N64" s="109">
        <f t="shared" si="3"/>
        <v>42</v>
      </c>
      <c r="O64" s="80"/>
      <c r="P64" s="110">
        <v>20129</v>
      </c>
      <c r="Q64" s="110" t="s">
        <v>37</v>
      </c>
      <c r="R64" s="111">
        <f t="shared" si="5"/>
        <v>9</v>
      </c>
      <c r="S64" s="111">
        <f t="shared" si="6"/>
        <v>2</v>
      </c>
      <c r="T64" s="111">
        <f t="shared" si="7"/>
        <v>0</v>
      </c>
      <c r="U64" s="111">
        <f t="shared" si="8"/>
        <v>0</v>
      </c>
    </row>
    <row r="65" spans="1:21" s="106" customFormat="1" ht="16.5" customHeight="1">
      <c r="A65" s="79" t="s">
        <v>38</v>
      </c>
      <c r="B65" s="112">
        <v>571</v>
      </c>
      <c r="C65" s="113">
        <v>603</v>
      </c>
      <c r="D65" s="112">
        <v>353</v>
      </c>
      <c r="E65" s="112">
        <v>250</v>
      </c>
      <c r="F65" s="112">
        <v>0</v>
      </c>
      <c r="G65" s="112">
        <v>0</v>
      </c>
      <c r="H65" s="113">
        <f t="shared" si="1"/>
        <v>626</v>
      </c>
      <c r="I65" s="112">
        <v>373</v>
      </c>
      <c r="J65" s="112">
        <v>253</v>
      </c>
      <c r="K65" s="112">
        <v>0</v>
      </c>
      <c r="L65" s="112">
        <v>0</v>
      </c>
      <c r="M65" s="114">
        <f t="shared" si="2"/>
        <v>23</v>
      </c>
      <c r="N65" s="114">
        <f t="shared" si="3"/>
        <v>55</v>
      </c>
      <c r="O65" s="115"/>
      <c r="P65" s="106">
        <v>2012901</v>
      </c>
      <c r="Q65" s="106" t="s">
        <v>39</v>
      </c>
      <c r="R65" s="111">
        <f t="shared" si="5"/>
        <v>20</v>
      </c>
      <c r="S65" s="111">
        <f t="shared" si="6"/>
        <v>3</v>
      </c>
      <c r="T65" s="111">
        <f t="shared" si="7"/>
        <v>0</v>
      </c>
      <c r="U65" s="111">
        <f t="shared" si="8"/>
        <v>0</v>
      </c>
    </row>
    <row r="66" spans="1:21" s="106" customFormat="1" ht="16.5" customHeight="1">
      <c r="A66" s="79" t="s">
        <v>40</v>
      </c>
      <c r="B66" s="112">
        <v>174</v>
      </c>
      <c r="C66" s="113">
        <v>172</v>
      </c>
      <c r="D66" s="112">
        <v>0</v>
      </c>
      <c r="E66" s="112">
        <v>22</v>
      </c>
      <c r="F66" s="112">
        <v>0</v>
      </c>
      <c r="G66" s="112">
        <v>150</v>
      </c>
      <c r="H66" s="113">
        <f t="shared" si="1"/>
        <v>171</v>
      </c>
      <c r="I66" s="112">
        <v>0</v>
      </c>
      <c r="J66" s="112">
        <v>21</v>
      </c>
      <c r="K66" s="112">
        <v>0</v>
      </c>
      <c r="L66" s="112">
        <v>150</v>
      </c>
      <c r="M66" s="114">
        <f t="shared" si="2"/>
        <v>-1</v>
      </c>
      <c r="N66" s="114">
        <f t="shared" si="3"/>
        <v>-3</v>
      </c>
      <c r="O66" s="115"/>
      <c r="P66" s="106">
        <v>2012902</v>
      </c>
      <c r="Q66" s="106" t="s">
        <v>39</v>
      </c>
      <c r="R66" s="111">
        <f t="shared" si="5"/>
        <v>0</v>
      </c>
      <c r="S66" s="111">
        <f t="shared" si="6"/>
        <v>-1</v>
      </c>
      <c r="T66" s="111">
        <f t="shared" si="7"/>
        <v>0</v>
      </c>
      <c r="U66" s="111">
        <f t="shared" si="8"/>
        <v>0</v>
      </c>
    </row>
    <row r="67" spans="1:21" s="106" customFormat="1" ht="16.5" customHeight="1">
      <c r="A67" s="79" t="s">
        <v>58</v>
      </c>
      <c r="B67" s="112">
        <v>103</v>
      </c>
      <c r="C67" s="113">
        <v>104</v>
      </c>
      <c r="D67" s="112">
        <v>104</v>
      </c>
      <c r="E67" s="112">
        <v>0</v>
      </c>
      <c r="F67" s="112">
        <v>0</v>
      </c>
      <c r="G67" s="112">
        <v>0</v>
      </c>
      <c r="H67" s="108">
        <f t="shared" si="1"/>
        <v>93</v>
      </c>
      <c r="I67" s="112">
        <v>93</v>
      </c>
      <c r="J67" s="112">
        <v>0</v>
      </c>
      <c r="K67" s="112">
        <v>0</v>
      </c>
      <c r="L67" s="112">
        <v>0</v>
      </c>
      <c r="M67" s="114">
        <f t="shared" si="2"/>
        <v>-11</v>
      </c>
      <c r="N67" s="114">
        <f t="shared" si="3"/>
        <v>-10</v>
      </c>
      <c r="O67" s="115"/>
      <c r="P67" s="106">
        <v>2012950</v>
      </c>
      <c r="Q67" s="106" t="s">
        <v>39</v>
      </c>
      <c r="R67" s="111">
        <f t="shared" si="5"/>
        <v>-11</v>
      </c>
      <c r="S67" s="111">
        <f t="shared" si="6"/>
        <v>0</v>
      </c>
      <c r="T67" s="111">
        <f t="shared" si="7"/>
        <v>0</v>
      </c>
      <c r="U67" s="111">
        <f t="shared" si="8"/>
        <v>0</v>
      </c>
    </row>
    <row r="68" spans="1:21" s="110" customFormat="1" ht="16.5" customHeight="1">
      <c r="A68" s="78" t="s">
        <v>74</v>
      </c>
      <c r="B68" s="108">
        <f aca="true" t="shared" si="23" ref="B68:G68">SUM(B69:B71)</f>
        <v>645</v>
      </c>
      <c r="C68" s="108">
        <f t="shared" si="23"/>
        <v>756</v>
      </c>
      <c r="D68" s="108">
        <f t="shared" si="23"/>
        <v>621</v>
      </c>
      <c r="E68" s="108">
        <f t="shared" si="23"/>
        <v>135</v>
      </c>
      <c r="F68" s="108">
        <f t="shared" si="23"/>
        <v>0</v>
      </c>
      <c r="G68" s="108">
        <f t="shared" si="23"/>
        <v>0</v>
      </c>
      <c r="H68" s="108">
        <f t="shared" si="1"/>
        <v>647</v>
      </c>
      <c r="I68" s="108">
        <f>SUM(I69:I71)</f>
        <v>505</v>
      </c>
      <c r="J68" s="108">
        <f>SUM(J69:J71)</f>
        <v>142</v>
      </c>
      <c r="K68" s="108">
        <f>SUM(K69:K71)</f>
        <v>0</v>
      </c>
      <c r="L68" s="108">
        <f>SUM(L69:L71)</f>
        <v>0</v>
      </c>
      <c r="M68" s="109">
        <f t="shared" si="2"/>
        <v>-109</v>
      </c>
      <c r="N68" s="109">
        <f t="shared" si="3"/>
        <v>2</v>
      </c>
      <c r="O68" s="80"/>
      <c r="P68" s="110">
        <v>20131</v>
      </c>
      <c r="Q68" s="110" t="s">
        <v>37</v>
      </c>
      <c r="R68" s="111">
        <f t="shared" si="5"/>
        <v>-116</v>
      </c>
      <c r="S68" s="111">
        <f t="shared" si="6"/>
        <v>7</v>
      </c>
      <c r="T68" s="111">
        <f t="shared" si="7"/>
        <v>0</v>
      </c>
      <c r="U68" s="111">
        <f t="shared" si="8"/>
        <v>0</v>
      </c>
    </row>
    <row r="69" spans="1:21" s="106" customFormat="1" ht="16.5" customHeight="1">
      <c r="A69" s="79" t="s">
        <v>38</v>
      </c>
      <c r="B69" s="112">
        <v>429</v>
      </c>
      <c r="C69" s="113">
        <v>516</v>
      </c>
      <c r="D69" s="112">
        <v>449</v>
      </c>
      <c r="E69" s="112">
        <v>67</v>
      </c>
      <c r="F69" s="112">
        <v>0</v>
      </c>
      <c r="G69" s="112">
        <v>0</v>
      </c>
      <c r="H69" s="113">
        <f t="shared" si="1"/>
        <v>440</v>
      </c>
      <c r="I69" s="112">
        <v>366</v>
      </c>
      <c r="J69" s="112">
        <v>74</v>
      </c>
      <c r="K69" s="112">
        <v>0</v>
      </c>
      <c r="L69" s="112">
        <v>0</v>
      </c>
      <c r="M69" s="114">
        <f t="shared" si="2"/>
        <v>-76</v>
      </c>
      <c r="N69" s="114">
        <f t="shared" si="3"/>
        <v>11</v>
      </c>
      <c r="O69" s="115"/>
      <c r="P69" s="106">
        <v>2013101</v>
      </c>
      <c r="Q69" s="106" t="s">
        <v>39</v>
      </c>
      <c r="R69" s="111">
        <f t="shared" si="5"/>
        <v>-83</v>
      </c>
      <c r="S69" s="111">
        <f t="shared" si="6"/>
        <v>7</v>
      </c>
      <c r="T69" s="111">
        <f t="shared" si="7"/>
        <v>0</v>
      </c>
      <c r="U69" s="111">
        <f t="shared" si="8"/>
        <v>0</v>
      </c>
    </row>
    <row r="70" spans="1:21" s="106" customFormat="1" ht="16.5" customHeight="1">
      <c r="A70" s="79" t="s">
        <v>40</v>
      </c>
      <c r="B70" s="112">
        <v>80</v>
      </c>
      <c r="C70" s="113">
        <v>68</v>
      </c>
      <c r="D70" s="112">
        <v>0</v>
      </c>
      <c r="E70" s="112">
        <v>68</v>
      </c>
      <c r="F70" s="112">
        <v>0</v>
      </c>
      <c r="G70" s="112">
        <v>0</v>
      </c>
      <c r="H70" s="113">
        <f aca="true" t="shared" si="24" ref="H70:H133">SUM(I70:L70)</f>
        <v>68</v>
      </c>
      <c r="I70" s="112">
        <v>0</v>
      </c>
      <c r="J70" s="112">
        <v>68</v>
      </c>
      <c r="K70" s="112">
        <v>0</v>
      </c>
      <c r="L70" s="112">
        <v>0</v>
      </c>
      <c r="M70" s="114">
        <f aca="true" t="shared" si="25" ref="M70:M133">H70-C70</f>
        <v>0</v>
      </c>
      <c r="N70" s="114">
        <f aca="true" t="shared" si="26" ref="N70:N133">H70-B70</f>
        <v>-12</v>
      </c>
      <c r="O70" s="115"/>
      <c r="P70" s="106">
        <v>2013102</v>
      </c>
      <c r="Q70" s="106" t="s">
        <v>39</v>
      </c>
      <c r="R70" s="111">
        <f t="shared" si="5"/>
        <v>0</v>
      </c>
      <c r="S70" s="111">
        <f t="shared" si="6"/>
        <v>0</v>
      </c>
      <c r="T70" s="111">
        <f t="shared" si="7"/>
        <v>0</v>
      </c>
      <c r="U70" s="111">
        <f t="shared" si="8"/>
        <v>0</v>
      </c>
    </row>
    <row r="71" spans="1:21" s="106" customFormat="1" ht="16.5" customHeight="1">
      <c r="A71" s="79" t="s">
        <v>58</v>
      </c>
      <c r="B71" s="112">
        <v>136</v>
      </c>
      <c r="C71" s="113">
        <v>172</v>
      </c>
      <c r="D71" s="112">
        <v>172</v>
      </c>
      <c r="E71" s="112">
        <v>0</v>
      </c>
      <c r="F71" s="112">
        <v>0</v>
      </c>
      <c r="G71" s="112">
        <v>0</v>
      </c>
      <c r="H71" s="108">
        <f t="shared" si="24"/>
        <v>139</v>
      </c>
      <c r="I71" s="112">
        <v>139</v>
      </c>
      <c r="J71" s="112">
        <v>0</v>
      </c>
      <c r="K71" s="112">
        <v>0</v>
      </c>
      <c r="L71" s="112">
        <v>0</v>
      </c>
      <c r="M71" s="114">
        <f t="shared" si="25"/>
        <v>-33</v>
      </c>
      <c r="N71" s="114">
        <f t="shared" si="26"/>
        <v>3</v>
      </c>
      <c r="O71" s="115"/>
      <c r="P71" s="106">
        <v>2013150</v>
      </c>
      <c r="Q71" s="106" t="s">
        <v>39</v>
      </c>
      <c r="R71" s="111">
        <f aca="true" t="shared" si="27" ref="R71:R134">I71-D71</f>
        <v>-33</v>
      </c>
      <c r="S71" s="111">
        <f aca="true" t="shared" si="28" ref="S71:S134">J71-E71</f>
        <v>0</v>
      </c>
      <c r="T71" s="111">
        <f aca="true" t="shared" si="29" ref="T71:T134">K71-F71</f>
        <v>0</v>
      </c>
      <c r="U71" s="111">
        <f aca="true" t="shared" si="30" ref="U71:U134">L71-G71</f>
        <v>0</v>
      </c>
    </row>
    <row r="72" spans="1:21" s="110" customFormat="1" ht="16.5" customHeight="1">
      <c r="A72" s="78" t="s">
        <v>75</v>
      </c>
      <c r="B72" s="108">
        <f aca="true" t="shared" si="31" ref="B72:G72">SUM(B73:B75)</f>
        <v>395</v>
      </c>
      <c r="C72" s="108">
        <f t="shared" si="31"/>
        <v>412</v>
      </c>
      <c r="D72" s="108">
        <f t="shared" si="31"/>
        <v>309</v>
      </c>
      <c r="E72" s="108">
        <f t="shared" si="31"/>
        <v>30</v>
      </c>
      <c r="F72" s="108">
        <f t="shared" si="31"/>
        <v>0</v>
      </c>
      <c r="G72" s="108">
        <f t="shared" si="31"/>
        <v>73</v>
      </c>
      <c r="H72" s="108">
        <f t="shared" si="24"/>
        <v>419</v>
      </c>
      <c r="I72" s="108">
        <f>SUM(I73:I75)</f>
        <v>316</v>
      </c>
      <c r="J72" s="108">
        <f>SUM(J73:J75)</f>
        <v>30</v>
      </c>
      <c r="K72" s="108">
        <f>SUM(K73:K75)</f>
        <v>0</v>
      </c>
      <c r="L72" s="108">
        <f>SUM(L73:L75)</f>
        <v>73</v>
      </c>
      <c r="M72" s="109">
        <f t="shared" si="25"/>
        <v>7</v>
      </c>
      <c r="N72" s="109">
        <f t="shared" si="26"/>
        <v>24</v>
      </c>
      <c r="O72" s="80"/>
      <c r="P72" s="110">
        <v>20132</v>
      </c>
      <c r="Q72" s="110" t="s">
        <v>37</v>
      </c>
      <c r="R72" s="111">
        <f t="shared" si="27"/>
        <v>7</v>
      </c>
      <c r="S72" s="111">
        <f t="shared" si="28"/>
        <v>0</v>
      </c>
      <c r="T72" s="111">
        <f t="shared" si="29"/>
        <v>0</v>
      </c>
      <c r="U72" s="111">
        <f t="shared" si="30"/>
        <v>0</v>
      </c>
    </row>
    <row r="73" spans="1:21" s="106" customFormat="1" ht="16.5" customHeight="1">
      <c r="A73" s="79" t="s">
        <v>38</v>
      </c>
      <c r="B73" s="112">
        <v>295</v>
      </c>
      <c r="C73" s="113">
        <v>309</v>
      </c>
      <c r="D73" s="112">
        <v>279</v>
      </c>
      <c r="E73" s="112">
        <v>30</v>
      </c>
      <c r="F73" s="112">
        <v>0</v>
      </c>
      <c r="G73" s="112">
        <v>0</v>
      </c>
      <c r="H73" s="113">
        <f t="shared" si="24"/>
        <v>316</v>
      </c>
      <c r="I73" s="112">
        <v>286</v>
      </c>
      <c r="J73" s="112">
        <v>30</v>
      </c>
      <c r="K73" s="112">
        <v>0</v>
      </c>
      <c r="L73" s="112">
        <v>0</v>
      </c>
      <c r="M73" s="114">
        <f t="shared" si="25"/>
        <v>7</v>
      </c>
      <c r="N73" s="114">
        <f t="shared" si="26"/>
        <v>21</v>
      </c>
      <c r="O73" s="115"/>
      <c r="P73" s="106">
        <v>2013201</v>
      </c>
      <c r="Q73" s="106" t="s">
        <v>39</v>
      </c>
      <c r="R73" s="111">
        <f t="shared" si="27"/>
        <v>7</v>
      </c>
      <c r="S73" s="111">
        <f t="shared" si="28"/>
        <v>0</v>
      </c>
      <c r="T73" s="111">
        <f t="shared" si="29"/>
        <v>0</v>
      </c>
      <c r="U73" s="111">
        <f t="shared" si="30"/>
        <v>0</v>
      </c>
    </row>
    <row r="74" spans="1:21" s="106" customFormat="1" ht="16.5" customHeight="1">
      <c r="A74" s="79" t="s">
        <v>40</v>
      </c>
      <c r="B74" s="112">
        <v>73</v>
      </c>
      <c r="C74" s="113">
        <v>73</v>
      </c>
      <c r="D74" s="112">
        <v>0</v>
      </c>
      <c r="E74" s="112">
        <v>0</v>
      </c>
      <c r="F74" s="112">
        <v>0</v>
      </c>
      <c r="G74" s="112">
        <v>73</v>
      </c>
      <c r="H74" s="113">
        <f t="shared" si="24"/>
        <v>73</v>
      </c>
      <c r="I74" s="112">
        <v>0</v>
      </c>
      <c r="J74" s="112">
        <v>0</v>
      </c>
      <c r="K74" s="112">
        <v>0</v>
      </c>
      <c r="L74" s="112">
        <v>73</v>
      </c>
      <c r="M74" s="114">
        <f t="shared" si="25"/>
        <v>0</v>
      </c>
      <c r="N74" s="114">
        <f t="shared" si="26"/>
        <v>0</v>
      </c>
      <c r="O74" s="115"/>
      <c r="P74" s="106">
        <v>2013202</v>
      </c>
      <c r="Q74" s="106" t="s">
        <v>39</v>
      </c>
      <c r="R74" s="111">
        <f t="shared" si="27"/>
        <v>0</v>
      </c>
      <c r="S74" s="111">
        <f t="shared" si="28"/>
        <v>0</v>
      </c>
      <c r="T74" s="111">
        <f t="shared" si="29"/>
        <v>0</v>
      </c>
      <c r="U74" s="111">
        <f t="shared" si="30"/>
        <v>0</v>
      </c>
    </row>
    <row r="75" spans="1:21" s="106" customFormat="1" ht="16.5" customHeight="1">
      <c r="A75" s="79" t="s">
        <v>58</v>
      </c>
      <c r="B75" s="112">
        <v>27</v>
      </c>
      <c r="C75" s="113">
        <v>30</v>
      </c>
      <c r="D75" s="112">
        <v>30</v>
      </c>
      <c r="E75" s="112">
        <v>0</v>
      </c>
      <c r="F75" s="112">
        <v>0</v>
      </c>
      <c r="G75" s="112">
        <v>0</v>
      </c>
      <c r="H75" s="108">
        <f t="shared" si="24"/>
        <v>30</v>
      </c>
      <c r="I75" s="112">
        <v>30</v>
      </c>
      <c r="J75" s="112">
        <v>0</v>
      </c>
      <c r="K75" s="112">
        <v>0</v>
      </c>
      <c r="L75" s="112">
        <v>0</v>
      </c>
      <c r="M75" s="114">
        <f t="shared" si="25"/>
        <v>0</v>
      </c>
      <c r="N75" s="114">
        <f t="shared" si="26"/>
        <v>3</v>
      </c>
      <c r="O75" s="115"/>
      <c r="P75" s="106">
        <v>2013250</v>
      </c>
      <c r="Q75" s="106" t="s">
        <v>39</v>
      </c>
      <c r="R75" s="111">
        <f t="shared" si="27"/>
        <v>0</v>
      </c>
      <c r="S75" s="111">
        <f t="shared" si="28"/>
        <v>0</v>
      </c>
      <c r="T75" s="111">
        <f t="shared" si="29"/>
        <v>0</v>
      </c>
      <c r="U75" s="111">
        <f t="shared" si="30"/>
        <v>0</v>
      </c>
    </row>
    <row r="76" spans="1:21" s="110" customFormat="1" ht="16.5" customHeight="1">
      <c r="A76" s="78" t="s">
        <v>76</v>
      </c>
      <c r="B76" s="108">
        <f aca="true" t="shared" si="32" ref="B76:G76">SUM(B77:B79)</f>
        <v>434</v>
      </c>
      <c r="C76" s="108">
        <f t="shared" si="32"/>
        <v>521</v>
      </c>
      <c r="D76" s="108">
        <f t="shared" si="32"/>
        <v>446</v>
      </c>
      <c r="E76" s="108">
        <f t="shared" si="32"/>
        <v>54</v>
      </c>
      <c r="F76" s="108">
        <f t="shared" si="32"/>
        <v>0</v>
      </c>
      <c r="G76" s="108">
        <f t="shared" si="32"/>
        <v>21</v>
      </c>
      <c r="H76" s="108">
        <f t="shared" si="24"/>
        <v>526</v>
      </c>
      <c r="I76" s="108">
        <f>SUM(I77:I79)</f>
        <v>450</v>
      </c>
      <c r="J76" s="108">
        <f>SUM(J77:J79)</f>
        <v>56</v>
      </c>
      <c r="K76" s="108">
        <f>SUM(K77:K79)</f>
        <v>0</v>
      </c>
      <c r="L76" s="108">
        <f>SUM(L77:L79)</f>
        <v>20</v>
      </c>
      <c r="M76" s="109">
        <f t="shared" si="25"/>
        <v>5</v>
      </c>
      <c r="N76" s="109">
        <f t="shared" si="26"/>
        <v>92</v>
      </c>
      <c r="O76" s="80"/>
      <c r="P76" s="110">
        <v>20133</v>
      </c>
      <c r="Q76" s="110" t="s">
        <v>37</v>
      </c>
      <c r="R76" s="111">
        <f t="shared" si="27"/>
        <v>4</v>
      </c>
      <c r="S76" s="111">
        <f t="shared" si="28"/>
        <v>2</v>
      </c>
      <c r="T76" s="111">
        <f t="shared" si="29"/>
        <v>0</v>
      </c>
      <c r="U76" s="111">
        <f t="shared" si="30"/>
        <v>-1</v>
      </c>
    </row>
    <row r="77" spans="1:21" s="106" customFormat="1" ht="16.5" customHeight="1">
      <c r="A77" s="79" t="s">
        <v>38</v>
      </c>
      <c r="B77" s="112">
        <v>419</v>
      </c>
      <c r="C77" s="113">
        <v>455</v>
      </c>
      <c r="D77" s="112">
        <v>401</v>
      </c>
      <c r="E77" s="112">
        <v>54</v>
      </c>
      <c r="F77" s="112">
        <v>0</v>
      </c>
      <c r="G77" s="112">
        <v>0</v>
      </c>
      <c r="H77" s="113">
        <f t="shared" si="24"/>
        <v>478</v>
      </c>
      <c r="I77" s="112">
        <v>422</v>
      </c>
      <c r="J77" s="112">
        <v>56</v>
      </c>
      <c r="K77" s="112">
        <v>0</v>
      </c>
      <c r="L77" s="112">
        <v>0</v>
      </c>
      <c r="M77" s="114">
        <f t="shared" si="25"/>
        <v>23</v>
      </c>
      <c r="N77" s="114">
        <f t="shared" si="26"/>
        <v>59</v>
      </c>
      <c r="O77" s="115"/>
      <c r="P77" s="106">
        <v>2013301</v>
      </c>
      <c r="Q77" s="106" t="s">
        <v>39</v>
      </c>
      <c r="R77" s="111">
        <f t="shared" si="27"/>
        <v>21</v>
      </c>
      <c r="S77" s="111">
        <f t="shared" si="28"/>
        <v>2</v>
      </c>
      <c r="T77" s="111">
        <f t="shared" si="29"/>
        <v>0</v>
      </c>
      <c r="U77" s="111">
        <f t="shared" si="30"/>
        <v>0</v>
      </c>
    </row>
    <row r="78" spans="1:21" s="106" customFormat="1" ht="16.5" customHeight="1">
      <c r="A78" s="79" t="s">
        <v>40</v>
      </c>
      <c r="B78" s="112">
        <v>15</v>
      </c>
      <c r="C78" s="113">
        <v>21</v>
      </c>
      <c r="D78" s="112">
        <v>0</v>
      </c>
      <c r="E78" s="112">
        <v>0</v>
      </c>
      <c r="F78" s="112">
        <v>0</v>
      </c>
      <c r="G78" s="112">
        <v>21</v>
      </c>
      <c r="H78" s="108">
        <f t="shared" si="24"/>
        <v>20</v>
      </c>
      <c r="I78" s="112">
        <v>0</v>
      </c>
      <c r="J78" s="112">
        <v>0</v>
      </c>
      <c r="K78" s="112">
        <v>0</v>
      </c>
      <c r="L78" s="112">
        <v>20</v>
      </c>
      <c r="M78" s="114">
        <f t="shared" si="25"/>
        <v>-1</v>
      </c>
      <c r="N78" s="114">
        <f t="shared" si="26"/>
        <v>5</v>
      </c>
      <c r="O78" s="115"/>
      <c r="P78" s="106">
        <v>2013302</v>
      </c>
      <c r="Q78" s="106" t="s">
        <v>39</v>
      </c>
      <c r="R78" s="111">
        <f t="shared" si="27"/>
        <v>0</v>
      </c>
      <c r="S78" s="111">
        <f t="shared" si="28"/>
        <v>0</v>
      </c>
      <c r="T78" s="111">
        <f t="shared" si="29"/>
        <v>0</v>
      </c>
      <c r="U78" s="111">
        <f t="shared" si="30"/>
        <v>-1</v>
      </c>
    </row>
    <row r="79" spans="1:21" s="106" customFormat="1" ht="16.5" customHeight="1">
      <c r="A79" s="79" t="s">
        <v>58</v>
      </c>
      <c r="B79" s="112"/>
      <c r="C79" s="113">
        <v>45</v>
      </c>
      <c r="D79" s="112">
        <v>45</v>
      </c>
      <c r="E79" s="112">
        <v>0</v>
      </c>
      <c r="F79" s="112">
        <v>0</v>
      </c>
      <c r="G79" s="112">
        <v>0</v>
      </c>
      <c r="H79" s="113">
        <f t="shared" si="24"/>
        <v>28</v>
      </c>
      <c r="I79" s="112">
        <v>28</v>
      </c>
      <c r="J79" s="112">
        <v>0</v>
      </c>
      <c r="K79" s="112">
        <v>0</v>
      </c>
      <c r="L79" s="112">
        <v>0</v>
      </c>
      <c r="M79" s="114">
        <f t="shared" si="25"/>
        <v>-17</v>
      </c>
      <c r="N79" s="114">
        <f t="shared" si="26"/>
        <v>28</v>
      </c>
      <c r="O79" s="115"/>
      <c r="P79" s="106">
        <v>2013350</v>
      </c>
      <c r="Q79" s="106" t="s">
        <v>39</v>
      </c>
      <c r="R79" s="111">
        <f t="shared" si="27"/>
        <v>-17</v>
      </c>
      <c r="S79" s="111">
        <f t="shared" si="28"/>
        <v>0</v>
      </c>
      <c r="T79" s="111">
        <f t="shared" si="29"/>
        <v>0</v>
      </c>
      <c r="U79" s="111">
        <f t="shared" si="30"/>
        <v>0</v>
      </c>
    </row>
    <row r="80" spans="1:21" s="110" customFormat="1" ht="16.5" customHeight="1">
      <c r="A80" s="78" t="s">
        <v>77</v>
      </c>
      <c r="B80" s="108">
        <f aca="true" t="shared" si="33" ref="B80:G80">SUM(B81:B85)</f>
        <v>380</v>
      </c>
      <c r="C80" s="108">
        <f t="shared" si="33"/>
        <v>422</v>
      </c>
      <c r="D80" s="108">
        <f t="shared" si="33"/>
        <v>282</v>
      </c>
      <c r="E80" s="108">
        <f t="shared" si="33"/>
        <v>47</v>
      </c>
      <c r="F80" s="108">
        <f t="shared" si="33"/>
        <v>0</v>
      </c>
      <c r="G80" s="108">
        <f t="shared" si="33"/>
        <v>93</v>
      </c>
      <c r="H80" s="108">
        <f t="shared" si="24"/>
        <v>396</v>
      </c>
      <c r="I80" s="108">
        <f>SUM(I81:I85)</f>
        <v>254</v>
      </c>
      <c r="J80" s="108">
        <f>SUM(J81:J85)</f>
        <v>49</v>
      </c>
      <c r="K80" s="108">
        <f>SUM(K81:K85)</f>
        <v>0</v>
      </c>
      <c r="L80" s="108">
        <f>SUM(L81:L85)</f>
        <v>93</v>
      </c>
      <c r="M80" s="109">
        <f t="shared" si="25"/>
        <v>-26</v>
      </c>
      <c r="N80" s="109">
        <f t="shared" si="26"/>
        <v>16</v>
      </c>
      <c r="O80" s="80"/>
      <c r="P80" s="110">
        <v>20134</v>
      </c>
      <c r="Q80" s="110" t="s">
        <v>37</v>
      </c>
      <c r="R80" s="111">
        <f t="shared" si="27"/>
        <v>-28</v>
      </c>
      <c r="S80" s="111">
        <f t="shared" si="28"/>
        <v>2</v>
      </c>
      <c r="T80" s="111">
        <f t="shared" si="29"/>
        <v>0</v>
      </c>
      <c r="U80" s="111">
        <f t="shared" si="30"/>
        <v>0</v>
      </c>
    </row>
    <row r="81" spans="1:21" s="106" customFormat="1" ht="16.5" customHeight="1">
      <c r="A81" s="79" t="s">
        <v>38</v>
      </c>
      <c r="B81" s="112">
        <v>163</v>
      </c>
      <c r="C81" s="113">
        <v>232</v>
      </c>
      <c r="D81" s="112">
        <v>200</v>
      </c>
      <c r="E81" s="112">
        <v>32</v>
      </c>
      <c r="F81" s="112">
        <v>0</v>
      </c>
      <c r="G81" s="112">
        <v>0</v>
      </c>
      <c r="H81" s="113">
        <f t="shared" si="24"/>
        <v>233</v>
      </c>
      <c r="I81" s="112">
        <v>199</v>
      </c>
      <c r="J81" s="112">
        <v>34</v>
      </c>
      <c r="K81" s="112">
        <v>0</v>
      </c>
      <c r="L81" s="112">
        <v>0</v>
      </c>
      <c r="M81" s="114">
        <f t="shared" si="25"/>
        <v>1</v>
      </c>
      <c r="N81" s="114">
        <f t="shared" si="26"/>
        <v>70</v>
      </c>
      <c r="O81" s="115"/>
      <c r="P81" s="106">
        <v>2013401</v>
      </c>
      <c r="Q81" s="106" t="s">
        <v>39</v>
      </c>
      <c r="R81" s="111">
        <f t="shared" si="27"/>
        <v>-1</v>
      </c>
      <c r="S81" s="111">
        <f t="shared" si="28"/>
        <v>2</v>
      </c>
      <c r="T81" s="111">
        <f t="shared" si="29"/>
        <v>0</v>
      </c>
      <c r="U81" s="111">
        <f t="shared" si="30"/>
        <v>0</v>
      </c>
    </row>
    <row r="82" spans="1:21" s="106" customFormat="1" ht="16.5" customHeight="1">
      <c r="A82" s="79" t="s">
        <v>40</v>
      </c>
      <c r="B82" s="112">
        <v>97</v>
      </c>
      <c r="C82" s="113">
        <v>93</v>
      </c>
      <c r="D82" s="112">
        <v>0</v>
      </c>
      <c r="E82" s="112">
        <v>0</v>
      </c>
      <c r="F82" s="112">
        <v>0</v>
      </c>
      <c r="G82" s="112">
        <v>93</v>
      </c>
      <c r="H82" s="113">
        <f t="shared" si="24"/>
        <v>93</v>
      </c>
      <c r="I82" s="112">
        <v>0</v>
      </c>
      <c r="J82" s="112">
        <v>0</v>
      </c>
      <c r="K82" s="112">
        <v>0</v>
      </c>
      <c r="L82" s="112">
        <v>93</v>
      </c>
      <c r="M82" s="114">
        <f t="shared" si="25"/>
        <v>0</v>
      </c>
      <c r="N82" s="114">
        <f t="shared" si="26"/>
        <v>-4</v>
      </c>
      <c r="O82" s="115"/>
      <c r="P82" s="106">
        <v>2013402</v>
      </c>
      <c r="Q82" s="106" t="s">
        <v>39</v>
      </c>
      <c r="R82" s="111">
        <f t="shared" si="27"/>
        <v>0</v>
      </c>
      <c r="S82" s="111">
        <f t="shared" si="28"/>
        <v>0</v>
      </c>
      <c r="T82" s="111">
        <f t="shared" si="29"/>
        <v>0</v>
      </c>
      <c r="U82" s="111">
        <f t="shared" si="30"/>
        <v>0</v>
      </c>
    </row>
    <row r="83" spans="1:21" s="106" customFormat="1" ht="16.5" customHeight="1">
      <c r="A83" s="79" t="s">
        <v>78</v>
      </c>
      <c r="B83" s="112">
        <v>77</v>
      </c>
      <c r="C83" s="113">
        <v>8</v>
      </c>
      <c r="D83" s="112">
        <v>0</v>
      </c>
      <c r="E83" s="112">
        <v>8</v>
      </c>
      <c r="F83" s="112">
        <v>0</v>
      </c>
      <c r="G83" s="112">
        <v>0</v>
      </c>
      <c r="H83" s="108">
        <f t="shared" si="24"/>
        <v>8</v>
      </c>
      <c r="I83" s="112">
        <v>0</v>
      </c>
      <c r="J83" s="112">
        <v>8</v>
      </c>
      <c r="K83" s="112">
        <v>0</v>
      </c>
      <c r="L83" s="112">
        <v>0</v>
      </c>
      <c r="M83" s="114">
        <f t="shared" si="25"/>
        <v>0</v>
      </c>
      <c r="N83" s="114">
        <f t="shared" si="26"/>
        <v>-69</v>
      </c>
      <c r="O83" s="115"/>
      <c r="P83" s="106">
        <v>2013404</v>
      </c>
      <c r="Q83" s="106" t="s">
        <v>39</v>
      </c>
      <c r="R83" s="111">
        <f t="shared" si="27"/>
        <v>0</v>
      </c>
      <c r="S83" s="111">
        <f t="shared" si="28"/>
        <v>0</v>
      </c>
      <c r="T83" s="111">
        <f t="shared" si="29"/>
        <v>0</v>
      </c>
      <c r="U83" s="111">
        <f t="shared" si="30"/>
        <v>0</v>
      </c>
    </row>
    <row r="84" spans="1:21" s="106" customFormat="1" ht="16.5" customHeight="1">
      <c r="A84" s="79" t="s">
        <v>79</v>
      </c>
      <c r="B84" s="112"/>
      <c r="C84" s="113">
        <v>7</v>
      </c>
      <c r="D84" s="112">
        <v>0</v>
      </c>
      <c r="E84" s="112">
        <v>7</v>
      </c>
      <c r="F84" s="112">
        <v>0</v>
      </c>
      <c r="G84" s="112">
        <v>0</v>
      </c>
      <c r="H84" s="113">
        <f t="shared" si="24"/>
        <v>7</v>
      </c>
      <c r="I84" s="112">
        <v>0</v>
      </c>
      <c r="J84" s="112">
        <v>7</v>
      </c>
      <c r="K84" s="112">
        <v>0</v>
      </c>
      <c r="L84" s="112">
        <v>0</v>
      </c>
      <c r="M84" s="114">
        <f t="shared" si="25"/>
        <v>0</v>
      </c>
      <c r="N84" s="114">
        <f t="shared" si="26"/>
        <v>7</v>
      </c>
      <c r="O84" s="115"/>
      <c r="P84" s="106">
        <v>2013405</v>
      </c>
      <c r="Q84" s="106" t="s">
        <v>39</v>
      </c>
      <c r="R84" s="111">
        <f t="shared" si="27"/>
        <v>0</v>
      </c>
      <c r="S84" s="111">
        <f t="shared" si="28"/>
        <v>0</v>
      </c>
      <c r="T84" s="111">
        <f t="shared" si="29"/>
        <v>0</v>
      </c>
      <c r="U84" s="111">
        <f t="shared" si="30"/>
        <v>0</v>
      </c>
    </row>
    <row r="85" spans="1:21" s="106" customFormat="1" ht="16.5" customHeight="1">
      <c r="A85" s="79" t="s">
        <v>49</v>
      </c>
      <c r="B85" s="112">
        <v>43</v>
      </c>
      <c r="C85" s="113">
        <v>82</v>
      </c>
      <c r="D85" s="112">
        <v>82</v>
      </c>
      <c r="E85" s="112">
        <v>0</v>
      </c>
      <c r="F85" s="112">
        <v>0</v>
      </c>
      <c r="G85" s="112">
        <v>0</v>
      </c>
      <c r="H85" s="113">
        <f t="shared" si="24"/>
        <v>55</v>
      </c>
      <c r="I85" s="112">
        <v>55</v>
      </c>
      <c r="J85" s="112">
        <v>0</v>
      </c>
      <c r="K85" s="112">
        <v>0</v>
      </c>
      <c r="L85" s="112">
        <v>0</v>
      </c>
      <c r="M85" s="114">
        <f t="shared" si="25"/>
        <v>-27</v>
      </c>
      <c r="N85" s="114">
        <f t="shared" si="26"/>
        <v>12</v>
      </c>
      <c r="O85" s="115"/>
      <c r="P85" s="106">
        <v>2013450</v>
      </c>
      <c r="Q85" s="106" t="s">
        <v>39</v>
      </c>
      <c r="R85" s="111">
        <f t="shared" si="27"/>
        <v>-27</v>
      </c>
      <c r="S85" s="111">
        <f t="shared" si="28"/>
        <v>0</v>
      </c>
      <c r="T85" s="111">
        <f t="shared" si="29"/>
        <v>0</v>
      </c>
      <c r="U85" s="111">
        <f t="shared" si="30"/>
        <v>0</v>
      </c>
    </row>
    <row r="86" spans="1:21" s="110" customFormat="1" ht="16.5" customHeight="1">
      <c r="A86" s="78" t="s">
        <v>80</v>
      </c>
      <c r="B86" s="108">
        <f aca="true" t="shared" si="34" ref="B86:G86">SUM(B87:B89)</f>
        <v>741</v>
      </c>
      <c r="C86" s="108">
        <f t="shared" si="34"/>
        <v>645</v>
      </c>
      <c r="D86" s="108">
        <f t="shared" si="34"/>
        <v>544</v>
      </c>
      <c r="E86" s="108">
        <f t="shared" si="34"/>
        <v>59</v>
      </c>
      <c r="F86" s="108">
        <f t="shared" si="34"/>
        <v>0</v>
      </c>
      <c r="G86" s="108">
        <f t="shared" si="34"/>
        <v>42</v>
      </c>
      <c r="H86" s="108">
        <f t="shared" si="24"/>
        <v>623</v>
      </c>
      <c r="I86" s="108">
        <f>SUM(I87:I89)</f>
        <v>525</v>
      </c>
      <c r="J86" s="108">
        <f>SUM(J87:J89)</f>
        <v>56</v>
      </c>
      <c r="K86" s="108">
        <f>SUM(K87:K89)</f>
        <v>0</v>
      </c>
      <c r="L86" s="108">
        <f>SUM(L87:L89)</f>
        <v>42</v>
      </c>
      <c r="M86" s="109">
        <f t="shared" si="25"/>
        <v>-22</v>
      </c>
      <c r="N86" s="109">
        <f t="shared" si="26"/>
        <v>-118</v>
      </c>
      <c r="O86" s="80"/>
      <c r="P86" s="110">
        <v>20136</v>
      </c>
      <c r="Q86" s="110" t="s">
        <v>37</v>
      </c>
      <c r="R86" s="111">
        <f t="shared" si="27"/>
        <v>-19</v>
      </c>
      <c r="S86" s="111">
        <f t="shared" si="28"/>
        <v>-3</v>
      </c>
      <c r="T86" s="111">
        <f t="shared" si="29"/>
        <v>0</v>
      </c>
      <c r="U86" s="111">
        <f t="shared" si="30"/>
        <v>0</v>
      </c>
    </row>
    <row r="87" spans="1:21" s="106" customFormat="1" ht="16.5" customHeight="1">
      <c r="A87" s="79" t="s">
        <v>38</v>
      </c>
      <c r="B87" s="112">
        <v>605</v>
      </c>
      <c r="C87" s="113">
        <v>514</v>
      </c>
      <c r="D87" s="112">
        <v>455</v>
      </c>
      <c r="E87" s="112">
        <v>59</v>
      </c>
      <c r="F87" s="112">
        <v>0</v>
      </c>
      <c r="G87" s="112">
        <v>0</v>
      </c>
      <c r="H87" s="108">
        <f t="shared" si="24"/>
        <v>493</v>
      </c>
      <c r="I87" s="112">
        <v>437</v>
      </c>
      <c r="J87" s="112">
        <v>56</v>
      </c>
      <c r="K87" s="112">
        <v>0</v>
      </c>
      <c r="L87" s="112">
        <v>0</v>
      </c>
      <c r="M87" s="114">
        <f t="shared" si="25"/>
        <v>-21</v>
      </c>
      <c r="N87" s="114">
        <f t="shared" si="26"/>
        <v>-112</v>
      </c>
      <c r="O87" s="115"/>
      <c r="P87" s="106">
        <v>2013601</v>
      </c>
      <c r="Q87" s="106" t="s">
        <v>39</v>
      </c>
      <c r="R87" s="111">
        <f t="shared" si="27"/>
        <v>-18</v>
      </c>
      <c r="S87" s="111">
        <f t="shared" si="28"/>
        <v>-3</v>
      </c>
      <c r="T87" s="111">
        <f t="shared" si="29"/>
        <v>0</v>
      </c>
      <c r="U87" s="111">
        <f t="shared" si="30"/>
        <v>0</v>
      </c>
    </row>
    <row r="88" spans="1:21" s="106" customFormat="1" ht="16.5" customHeight="1">
      <c r="A88" s="79" t="s">
        <v>40</v>
      </c>
      <c r="B88" s="112">
        <v>61</v>
      </c>
      <c r="C88" s="113">
        <v>42</v>
      </c>
      <c r="D88" s="112">
        <v>0</v>
      </c>
      <c r="E88" s="112">
        <v>0</v>
      </c>
      <c r="F88" s="112">
        <v>0</v>
      </c>
      <c r="G88" s="112">
        <v>42</v>
      </c>
      <c r="H88" s="113">
        <f t="shared" si="24"/>
        <v>42</v>
      </c>
      <c r="I88" s="112">
        <v>0</v>
      </c>
      <c r="J88" s="112">
        <v>0</v>
      </c>
      <c r="K88" s="112">
        <v>0</v>
      </c>
      <c r="L88" s="112">
        <v>42</v>
      </c>
      <c r="M88" s="114">
        <f t="shared" si="25"/>
        <v>0</v>
      </c>
      <c r="N88" s="114">
        <f t="shared" si="26"/>
        <v>-19</v>
      </c>
      <c r="O88" s="115"/>
      <c r="P88" s="106">
        <v>2013602</v>
      </c>
      <c r="Q88" s="106" t="s">
        <v>39</v>
      </c>
      <c r="R88" s="111">
        <f t="shared" si="27"/>
        <v>0</v>
      </c>
      <c r="S88" s="111">
        <f t="shared" si="28"/>
        <v>0</v>
      </c>
      <c r="T88" s="111">
        <f t="shared" si="29"/>
        <v>0</v>
      </c>
      <c r="U88" s="111">
        <f t="shared" si="30"/>
        <v>0</v>
      </c>
    </row>
    <row r="89" spans="1:21" s="106" customFormat="1" ht="16.5" customHeight="1">
      <c r="A89" s="79" t="s">
        <v>58</v>
      </c>
      <c r="B89" s="112">
        <v>75</v>
      </c>
      <c r="C89" s="113">
        <v>89</v>
      </c>
      <c r="D89" s="112">
        <v>89</v>
      </c>
      <c r="E89" s="112">
        <v>0</v>
      </c>
      <c r="F89" s="112">
        <v>0</v>
      </c>
      <c r="G89" s="112">
        <v>0</v>
      </c>
      <c r="H89" s="113">
        <f t="shared" si="24"/>
        <v>88</v>
      </c>
      <c r="I89" s="112">
        <v>88</v>
      </c>
      <c r="J89" s="112">
        <v>0</v>
      </c>
      <c r="K89" s="112">
        <v>0</v>
      </c>
      <c r="L89" s="112">
        <v>0</v>
      </c>
      <c r="M89" s="114">
        <f t="shared" si="25"/>
        <v>-1</v>
      </c>
      <c r="N89" s="114">
        <f t="shared" si="26"/>
        <v>13</v>
      </c>
      <c r="O89" s="115"/>
      <c r="P89" s="106">
        <v>2013650</v>
      </c>
      <c r="Q89" s="106" t="s">
        <v>39</v>
      </c>
      <c r="R89" s="111">
        <f t="shared" si="27"/>
        <v>-1</v>
      </c>
      <c r="S89" s="111">
        <f t="shared" si="28"/>
        <v>0</v>
      </c>
      <c r="T89" s="111">
        <f t="shared" si="29"/>
        <v>0</v>
      </c>
      <c r="U89" s="111">
        <f t="shared" si="30"/>
        <v>0</v>
      </c>
    </row>
    <row r="90" spans="1:21" s="110" customFormat="1" ht="16.5" customHeight="1">
      <c r="A90" s="78" t="s">
        <v>81</v>
      </c>
      <c r="B90" s="108">
        <f aca="true" t="shared" si="35" ref="B90:G90">SUM(B91:B101)</f>
        <v>703</v>
      </c>
      <c r="C90" s="108">
        <f t="shared" si="35"/>
        <v>2055</v>
      </c>
      <c r="D90" s="108">
        <f t="shared" si="35"/>
        <v>1579</v>
      </c>
      <c r="E90" s="108">
        <f t="shared" si="35"/>
        <v>189</v>
      </c>
      <c r="F90" s="108">
        <f t="shared" si="35"/>
        <v>0</v>
      </c>
      <c r="G90" s="108">
        <f t="shared" si="35"/>
        <v>287</v>
      </c>
      <c r="H90" s="108">
        <f t="shared" si="24"/>
        <v>2033</v>
      </c>
      <c r="I90" s="108">
        <f>SUM(I91:I101)</f>
        <v>1531</v>
      </c>
      <c r="J90" s="108">
        <f>SUM(J91:J101)</f>
        <v>215</v>
      </c>
      <c r="K90" s="108">
        <f>SUM(K91:K101)</f>
        <v>0</v>
      </c>
      <c r="L90" s="108">
        <f>SUM(L91:L101)</f>
        <v>287</v>
      </c>
      <c r="M90" s="109">
        <f t="shared" si="25"/>
        <v>-22</v>
      </c>
      <c r="N90" s="109">
        <f t="shared" si="26"/>
        <v>1330</v>
      </c>
      <c r="O90" s="80"/>
      <c r="P90" s="110">
        <v>20138</v>
      </c>
      <c r="Q90" s="110" t="s">
        <v>37</v>
      </c>
      <c r="R90" s="111">
        <f t="shared" si="27"/>
        <v>-48</v>
      </c>
      <c r="S90" s="111">
        <f t="shared" si="28"/>
        <v>26</v>
      </c>
      <c r="T90" s="111">
        <f t="shared" si="29"/>
        <v>0</v>
      </c>
      <c r="U90" s="111">
        <f t="shared" si="30"/>
        <v>0</v>
      </c>
    </row>
    <row r="91" spans="1:21" s="106" customFormat="1" ht="16.5" customHeight="1">
      <c r="A91" s="79" t="s">
        <v>38</v>
      </c>
      <c r="B91" s="112">
        <v>630</v>
      </c>
      <c r="C91" s="113">
        <v>1684</v>
      </c>
      <c r="D91" s="112">
        <v>1532</v>
      </c>
      <c r="E91" s="112">
        <v>152</v>
      </c>
      <c r="F91" s="112">
        <v>0</v>
      </c>
      <c r="G91" s="112">
        <v>0</v>
      </c>
      <c r="H91" s="113">
        <f t="shared" si="24"/>
        <v>1665</v>
      </c>
      <c r="I91" s="112">
        <v>1487</v>
      </c>
      <c r="J91" s="112">
        <v>178</v>
      </c>
      <c r="K91" s="112">
        <v>0</v>
      </c>
      <c r="L91" s="112">
        <v>0</v>
      </c>
      <c r="M91" s="114">
        <f t="shared" si="25"/>
        <v>-19</v>
      </c>
      <c r="N91" s="114">
        <f t="shared" si="26"/>
        <v>1035</v>
      </c>
      <c r="O91" s="115"/>
      <c r="P91" s="106">
        <v>2013801</v>
      </c>
      <c r="Q91" s="106" t="s">
        <v>39</v>
      </c>
      <c r="R91" s="111">
        <f t="shared" si="27"/>
        <v>-45</v>
      </c>
      <c r="S91" s="111">
        <f t="shared" si="28"/>
        <v>26</v>
      </c>
      <c r="T91" s="111">
        <f t="shared" si="29"/>
        <v>0</v>
      </c>
      <c r="U91" s="111">
        <f t="shared" si="30"/>
        <v>0</v>
      </c>
    </row>
    <row r="92" spans="1:21" s="106" customFormat="1" ht="16.5" customHeight="1">
      <c r="A92" s="79" t="s">
        <v>40</v>
      </c>
      <c r="B92" s="112">
        <v>15</v>
      </c>
      <c r="C92" s="113">
        <v>287</v>
      </c>
      <c r="D92" s="112">
        <v>0</v>
      </c>
      <c r="E92" s="112">
        <v>0</v>
      </c>
      <c r="F92" s="112">
        <v>0</v>
      </c>
      <c r="G92" s="112">
        <v>287</v>
      </c>
      <c r="H92" s="113">
        <f t="shared" si="24"/>
        <v>287</v>
      </c>
      <c r="I92" s="112">
        <v>0</v>
      </c>
      <c r="J92" s="112">
        <v>0</v>
      </c>
      <c r="K92" s="112">
        <v>0</v>
      </c>
      <c r="L92" s="112">
        <v>287</v>
      </c>
      <c r="M92" s="114">
        <f t="shared" si="25"/>
        <v>0</v>
      </c>
      <c r="N92" s="114">
        <f t="shared" si="26"/>
        <v>272</v>
      </c>
      <c r="O92" s="115"/>
      <c r="P92" s="106">
        <v>2013802</v>
      </c>
      <c r="Q92" s="106" t="s">
        <v>39</v>
      </c>
      <c r="R92" s="111">
        <f t="shared" si="27"/>
        <v>0</v>
      </c>
      <c r="S92" s="111">
        <f t="shared" si="28"/>
        <v>0</v>
      </c>
      <c r="T92" s="111">
        <f t="shared" si="29"/>
        <v>0</v>
      </c>
      <c r="U92" s="111">
        <f t="shared" si="30"/>
        <v>0</v>
      </c>
    </row>
    <row r="93" spans="1:21" s="110" customFormat="1" ht="16.5" customHeight="1">
      <c r="A93" s="79" t="s">
        <v>82</v>
      </c>
      <c r="B93" s="112"/>
      <c r="C93" s="113">
        <v>3</v>
      </c>
      <c r="D93" s="112">
        <v>0</v>
      </c>
      <c r="E93" s="112">
        <v>3</v>
      </c>
      <c r="F93" s="112">
        <v>0</v>
      </c>
      <c r="G93" s="112">
        <v>0</v>
      </c>
      <c r="H93" s="108">
        <f t="shared" si="24"/>
        <v>3</v>
      </c>
      <c r="I93" s="112">
        <v>0</v>
      </c>
      <c r="J93" s="112">
        <v>3</v>
      </c>
      <c r="K93" s="112">
        <v>0</v>
      </c>
      <c r="L93" s="112">
        <v>0</v>
      </c>
      <c r="M93" s="114">
        <f t="shared" si="25"/>
        <v>0</v>
      </c>
      <c r="N93" s="114">
        <f t="shared" si="26"/>
        <v>3</v>
      </c>
      <c r="O93" s="80"/>
      <c r="P93" s="106">
        <v>2013804</v>
      </c>
      <c r="Q93" s="106" t="s">
        <v>39</v>
      </c>
      <c r="R93" s="111">
        <f t="shared" si="27"/>
        <v>0</v>
      </c>
      <c r="S93" s="111">
        <f t="shared" si="28"/>
        <v>0</v>
      </c>
      <c r="T93" s="111">
        <f t="shared" si="29"/>
        <v>0</v>
      </c>
      <c r="U93" s="111">
        <f t="shared" si="30"/>
        <v>0</v>
      </c>
    </row>
    <row r="94" spans="1:21" s="106" customFormat="1" ht="16.5" customHeight="1">
      <c r="A94" s="79" t="s">
        <v>83</v>
      </c>
      <c r="B94" s="112"/>
      <c r="C94" s="113">
        <v>5</v>
      </c>
      <c r="D94" s="112">
        <v>0</v>
      </c>
      <c r="E94" s="112">
        <v>5</v>
      </c>
      <c r="F94" s="112">
        <v>0</v>
      </c>
      <c r="G94" s="112">
        <v>0</v>
      </c>
      <c r="H94" s="108">
        <f t="shared" si="24"/>
        <v>5</v>
      </c>
      <c r="I94" s="112">
        <v>0</v>
      </c>
      <c r="J94" s="112">
        <v>5</v>
      </c>
      <c r="K94" s="112">
        <v>0</v>
      </c>
      <c r="L94" s="112">
        <v>0</v>
      </c>
      <c r="M94" s="114">
        <f t="shared" si="25"/>
        <v>0</v>
      </c>
      <c r="N94" s="114">
        <f t="shared" si="26"/>
        <v>5</v>
      </c>
      <c r="O94" s="115"/>
      <c r="P94" s="106">
        <v>2013805</v>
      </c>
      <c r="Q94" s="106" t="s">
        <v>39</v>
      </c>
      <c r="R94" s="111">
        <f t="shared" si="27"/>
        <v>0</v>
      </c>
      <c r="S94" s="111">
        <f t="shared" si="28"/>
        <v>0</v>
      </c>
      <c r="T94" s="111">
        <f t="shared" si="29"/>
        <v>0</v>
      </c>
      <c r="U94" s="111">
        <f t="shared" si="30"/>
        <v>0</v>
      </c>
    </row>
    <row r="95" spans="1:21" s="106" customFormat="1" ht="16.5" customHeight="1">
      <c r="A95" s="79" t="s">
        <v>84</v>
      </c>
      <c r="B95" s="112">
        <v>50</v>
      </c>
      <c r="C95" s="113"/>
      <c r="D95" s="112"/>
      <c r="E95" s="112"/>
      <c r="F95" s="112"/>
      <c r="G95" s="112"/>
      <c r="H95" s="108">
        <f t="shared" si="24"/>
        <v>0</v>
      </c>
      <c r="I95" s="112"/>
      <c r="J95" s="112"/>
      <c r="K95" s="112"/>
      <c r="L95" s="112"/>
      <c r="M95" s="114">
        <f t="shared" si="25"/>
        <v>0</v>
      </c>
      <c r="N95" s="114">
        <f t="shared" si="26"/>
        <v>-50</v>
      </c>
      <c r="O95" s="115"/>
      <c r="P95" s="106">
        <v>2013806</v>
      </c>
      <c r="Q95" s="106" t="s">
        <v>39</v>
      </c>
      <c r="R95" s="111">
        <f t="shared" si="27"/>
        <v>0</v>
      </c>
      <c r="S95" s="111">
        <f t="shared" si="28"/>
        <v>0</v>
      </c>
      <c r="T95" s="111">
        <f t="shared" si="29"/>
        <v>0</v>
      </c>
      <c r="U95" s="111">
        <f t="shared" si="30"/>
        <v>0</v>
      </c>
    </row>
    <row r="96" spans="1:21" s="106" customFormat="1" ht="16.5" customHeight="1">
      <c r="A96" s="79" t="s">
        <v>85</v>
      </c>
      <c r="B96" s="112"/>
      <c r="C96" s="113">
        <v>2</v>
      </c>
      <c r="D96" s="112">
        <v>0</v>
      </c>
      <c r="E96" s="112">
        <v>2</v>
      </c>
      <c r="F96" s="112">
        <v>0</v>
      </c>
      <c r="G96" s="112">
        <v>0</v>
      </c>
      <c r="H96" s="113">
        <f t="shared" si="24"/>
        <v>2</v>
      </c>
      <c r="I96" s="112">
        <v>0</v>
      </c>
      <c r="J96" s="112">
        <v>2</v>
      </c>
      <c r="K96" s="112">
        <v>0</v>
      </c>
      <c r="L96" s="112">
        <v>0</v>
      </c>
      <c r="M96" s="114">
        <f t="shared" si="25"/>
        <v>0</v>
      </c>
      <c r="N96" s="114">
        <f t="shared" si="26"/>
        <v>2</v>
      </c>
      <c r="O96" s="115"/>
      <c r="P96" s="106">
        <v>2013810</v>
      </c>
      <c r="Q96" s="106" t="s">
        <v>39</v>
      </c>
      <c r="R96" s="111">
        <f t="shared" si="27"/>
        <v>0</v>
      </c>
      <c r="S96" s="111">
        <f t="shared" si="28"/>
        <v>0</v>
      </c>
      <c r="T96" s="111">
        <f t="shared" si="29"/>
        <v>0</v>
      </c>
      <c r="U96" s="111">
        <f t="shared" si="30"/>
        <v>0</v>
      </c>
    </row>
    <row r="97" spans="1:21" s="110" customFormat="1" ht="16.5" customHeight="1">
      <c r="A97" s="79" t="s">
        <v>86</v>
      </c>
      <c r="B97" s="112"/>
      <c r="C97" s="113">
        <v>3</v>
      </c>
      <c r="D97" s="112">
        <v>0</v>
      </c>
      <c r="E97" s="112">
        <v>3</v>
      </c>
      <c r="F97" s="112">
        <v>0</v>
      </c>
      <c r="G97" s="112">
        <v>0</v>
      </c>
      <c r="H97" s="108">
        <f t="shared" si="24"/>
        <v>3</v>
      </c>
      <c r="I97" s="112">
        <v>0</v>
      </c>
      <c r="J97" s="112">
        <v>3</v>
      </c>
      <c r="K97" s="112">
        <v>0</v>
      </c>
      <c r="L97" s="112">
        <v>0</v>
      </c>
      <c r="M97" s="114">
        <f t="shared" si="25"/>
        <v>0</v>
      </c>
      <c r="N97" s="114">
        <f t="shared" si="26"/>
        <v>3</v>
      </c>
      <c r="O97" s="80"/>
      <c r="P97" s="106">
        <v>2013812</v>
      </c>
      <c r="Q97" s="106" t="s">
        <v>39</v>
      </c>
      <c r="R97" s="111">
        <f t="shared" si="27"/>
        <v>0</v>
      </c>
      <c r="S97" s="111">
        <f t="shared" si="28"/>
        <v>0</v>
      </c>
      <c r="T97" s="111">
        <f t="shared" si="29"/>
        <v>0</v>
      </c>
      <c r="U97" s="111">
        <f t="shared" si="30"/>
        <v>0</v>
      </c>
    </row>
    <row r="98" spans="1:21" s="106" customFormat="1" ht="16.5" customHeight="1">
      <c r="A98" s="79" t="s">
        <v>87</v>
      </c>
      <c r="B98" s="112"/>
      <c r="C98" s="113">
        <v>4</v>
      </c>
      <c r="D98" s="112">
        <v>0</v>
      </c>
      <c r="E98" s="112">
        <v>4</v>
      </c>
      <c r="F98" s="112">
        <v>0</v>
      </c>
      <c r="G98" s="112">
        <v>0</v>
      </c>
      <c r="H98" s="108">
        <f t="shared" si="24"/>
        <v>4</v>
      </c>
      <c r="I98" s="112">
        <v>0</v>
      </c>
      <c r="J98" s="112">
        <v>4</v>
      </c>
      <c r="K98" s="112">
        <v>0</v>
      </c>
      <c r="L98" s="112">
        <v>0</v>
      </c>
      <c r="M98" s="114">
        <f t="shared" si="25"/>
        <v>0</v>
      </c>
      <c r="N98" s="114">
        <f t="shared" si="26"/>
        <v>4</v>
      </c>
      <c r="O98" s="115"/>
      <c r="P98" s="106">
        <v>2013813</v>
      </c>
      <c r="Q98" s="106" t="s">
        <v>39</v>
      </c>
      <c r="R98" s="111">
        <f t="shared" si="27"/>
        <v>0</v>
      </c>
      <c r="S98" s="111">
        <f t="shared" si="28"/>
        <v>0</v>
      </c>
      <c r="T98" s="111">
        <f t="shared" si="29"/>
        <v>0</v>
      </c>
      <c r="U98" s="111">
        <f t="shared" si="30"/>
        <v>0</v>
      </c>
    </row>
    <row r="99" spans="1:21" s="106" customFormat="1" ht="16.5" customHeight="1">
      <c r="A99" s="79" t="s">
        <v>88</v>
      </c>
      <c r="B99" s="112"/>
      <c r="C99" s="113">
        <v>3</v>
      </c>
      <c r="D99" s="112">
        <v>0</v>
      </c>
      <c r="E99" s="112">
        <v>3</v>
      </c>
      <c r="F99" s="112">
        <v>0</v>
      </c>
      <c r="G99" s="112">
        <v>0</v>
      </c>
      <c r="H99" s="113">
        <f t="shared" si="24"/>
        <v>3</v>
      </c>
      <c r="I99" s="112">
        <v>0</v>
      </c>
      <c r="J99" s="112">
        <v>3</v>
      </c>
      <c r="K99" s="112">
        <v>0</v>
      </c>
      <c r="L99" s="112">
        <v>0</v>
      </c>
      <c r="M99" s="114">
        <f t="shared" si="25"/>
        <v>0</v>
      </c>
      <c r="N99" s="114">
        <f t="shared" si="26"/>
        <v>3</v>
      </c>
      <c r="O99" s="115"/>
      <c r="P99" s="106">
        <v>2013814</v>
      </c>
      <c r="Q99" s="106" t="s">
        <v>39</v>
      </c>
      <c r="R99" s="111">
        <f t="shared" si="27"/>
        <v>0</v>
      </c>
      <c r="S99" s="111">
        <f t="shared" si="28"/>
        <v>0</v>
      </c>
      <c r="T99" s="111">
        <f t="shared" si="29"/>
        <v>0</v>
      </c>
      <c r="U99" s="111">
        <f t="shared" si="30"/>
        <v>0</v>
      </c>
    </row>
    <row r="100" spans="1:21" s="106" customFormat="1" ht="16.5" customHeight="1">
      <c r="A100" s="79" t="s">
        <v>89</v>
      </c>
      <c r="B100" s="112"/>
      <c r="C100" s="113">
        <v>6</v>
      </c>
      <c r="D100" s="112">
        <v>0</v>
      </c>
      <c r="E100" s="112">
        <v>6</v>
      </c>
      <c r="F100" s="112">
        <v>0</v>
      </c>
      <c r="G100" s="112">
        <v>0</v>
      </c>
      <c r="H100" s="108">
        <f t="shared" si="24"/>
        <v>6</v>
      </c>
      <c r="I100" s="112">
        <v>0</v>
      </c>
      <c r="J100" s="112">
        <v>6</v>
      </c>
      <c r="K100" s="112">
        <v>0</v>
      </c>
      <c r="L100" s="112">
        <v>0</v>
      </c>
      <c r="M100" s="114">
        <f t="shared" si="25"/>
        <v>0</v>
      </c>
      <c r="N100" s="114">
        <f t="shared" si="26"/>
        <v>6</v>
      </c>
      <c r="O100" s="115"/>
      <c r="P100" s="106">
        <v>2013815</v>
      </c>
      <c r="Q100" s="106" t="s">
        <v>39</v>
      </c>
      <c r="R100" s="111">
        <f t="shared" si="27"/>
        <v>0</v>
      </c>
      <c r="S100" s="111">
        <f t="shared" si="28"/>
        <v>0</v>
      </c>
      <c r="T100" s="111">
        <f t="shared" si="29"/>
        <v>0</v>
      </c>
      <c r="U100" s="111">
        <f t="shared" si="30"/>
        <v>0</v>
      </c>
    </row>
    <row r="101" spans="1:21" s="106" customFormat="1" ht="16.5" customHeight="1">
      <c r="A101" s="79" t="s">
        <v>90</v>
      </c>
      <c r="B101" s="112">
        <v>8</v>
      </c>
      <c r="C101" s="113">
        <v>58</v>
      </c>
      <c r="D101" s="112">
        <v>47</v>
      </c>
      <c r="E101" s="112">
        <v>11</v>
      </c>
      <c r="F101" s="112">
        <v>0</v>
      </c>
      <c r="G101" s="112">
        <v>0</v>
      </c>
      <c r="H101" s="113">
        <f t="shared" si="24"/>
        <v>55</v>
      </c>
      <c r="I101" s="112">
        <v>44</v>
      </c>
      <c r="J101" s="112">
        <v>11</v>
      </c>
      <c r="K101" s="112">
        <v>0</v>
      </c>
      <c r="L101" s="112">
        <v>0</v>
      </c>
      <c r="M101" s="114">
        <f t="shared" si="25"/>
        <v>-3</v>
      </c>
      <c r="N101" s="114">
        <f t="shared" si="26"/>
        <v>47</v>
      </c>
      <c r="O101" s="115"/>
      <c r="P101" s="106">
        <v>2013850</v>
      </c>
      <c r="Q101" s="106" t="s">
        <v>39</v>
      </c>
      <c r="R101" s="111">
        <f t="shared" si="27"/>
        <v>-3</v>
      </c>
      <c r="S101" s="111">
        <f t="shared" si="28"/>
        <v>0</v>
      </c>
      <c r="T101" s="111">
        <f t="shared" si="29"/>
        <v>0</v>
      </c>
      <c r="U101" s="111">
        <f t="shared" si="30"/>
        <v>0</v>
      </c>
    </row>
    <row r="102" spans="1:21" s="110" customFormat="1" ht="16.5" customHeight="1">
      <c r="A102" s="78" t="s">
        <v>91</v>
      </c>
      <c r="B102" s="108">
        <f>SUM(B103)</f>
        <v>190</v>
      </c>
      <c r="C102" s="108">
        <f>SUM(C103)</f>
        <v>248</v>
      </c>
      <c r="D102" s="108">
        <f aca="true" t="shared" si="36" ref="D102:G103">SUM(D103)</f>
        <v>158</v>
      </c>
      <c r="E102" s="108">
        <f t="shared" si="36"/>
        <v>90</v>
      </c>
      <c r="F102" s="108">
        <f t="shared" si="36"/>
        <v>0</v>
      </c>
      <c r="G102" s="108">
        <f t="shared" si="36"/>
        <v>0</v>
      </c>
      <c r="H102" s="108">
        <f t="shared" si="24"/>
        <v>224</v>
      </c>
      <c r="I102" s="108">
        <f aca="true" t="shared" si="37" ref="I102:L103">SUM(I103)</f>
        <v>214</v>
      </c>
      <c r="J102" s="108">
        <f t="shared" si="37"/>
        <v>10</v>
      </c>
      <c r="K102" s="108">
        <f t="shared" si="37"/>
        <v>0</v>
      </c>
      <c r="L102" s="108">
        <f t="shared" si="37"/>
        <v>0</v>
      </c>
      <c r="M102" s="109">
        <f t="shared" si="25"/>
        <v>-24</v>
      </c>
      <c r="N102" s="109">
        <f t="shared" si="26"/>
        <v>34</v>
      </c>
      <c r="O102" s="80"/>
      <c r="P102" s="110">
        <v>203</v>
      </c>
      <c r="Q102" s="110" t="s">
        <v>35</v>
      </c>
      <c r="R102" s="111">
        <f t="shared" si="27"/>
        <v>56</v>
      </c>
      <c r="S102" s="111">
        <f t="shared" si="28"/>
        <v>-80</v>
      </c>
      <c r="T102" s="111">
        <f t="shared" si="29"/>
        <v>0</v>
      </c>
      <c r="U102" s="111">
        <f t="shared" si="30"/>
        <v>0</v>
      </c>
    </row>
    <row r="103" spans="1:21" s="110" customFormat="1" ht="16.5" customHeight="1">
      <c r="A103" s="78" t="s">
        <v>92</v>
      </c>
      <c r="B103" s="108">
        <f>SUM(B104)</f>
        <v>190</v>
      </c>
      <c r="C103" s="108">
        <f>SUM(C104)</f>
        <v>248</v>
      </c>
      <c r="D103" s="108">
        <f t="shared" si="36"/>
        <v>158</v>
      </c>
      <c r="E103" s="108">
        <f t="shared" si="36"/>
        <v>90</v>
      </c>
      <c r="F103" s="108">
        <f t="shared" si="36"/>
        <v>0</v>
      </c>
      <c r="G103" s="108">
        <f t="shared" si="36"/>
        <v>0</v>
      </c>
      <c r="H103" s="108">
        <f t="shared" si="24"/>
        <v>224</v>
      </c>
      <c r="I103" s="108">
        <f t="shared" si="37"/>
        <v>214</v>
      </c>
      <c r="J103" s="108">
        <f t="shared" si="37"/>
        <v>10</v>
      </c>
      <c r="K103" s="108">
        <f t="shared" si="37"/>
        <v>0</v>
      </c>
      <c r="L103" s="108">
        <f t="shared" si="37"/>
        <v>0</v>
      </c>
      <c r="M103" s="109">
        <f t="shared" si="25"/>
        <v>-24</v>
      </c>
      <c r="N103" s="109">
        <f t="shared" si="26"/>
        <v>34</v>
      </c>
      <c r="O103" s="80"/>
      <c r="P103" s="110">
        <v>20306</v>
      </c>
      <c r="Q103" s="110" t="s">
        <v>37</v>
      </c>
      <c r="R103" s="111">
        <f t="shared" si="27"/>
        <v>56</v>
      </c>
      <c r="S103" s="111">
        <f t="shared" si="28"/>
        <v>-80</v>
      </c>
      <c r="T103" s="111">
        <f t="shared" si="29"/>
        <v>0</v>
      </c>
      <c r="U103" s="111">
        <f t="shared" si="30"/>
        <v>0</v>
      </c>
    </row>
    <row r="104" spans="1:21" s="106" customFormat="1" ht="16.5" customHeight="1">
      <c r="A104" s="79" t="s">
        <v>93</v>
      </c>
      <c r="B104" s="112">
        <v>190</v>
      </c>
      <c r="C104" s="113">
        <v>248</v>
      </c>
      <c r="D104" s="112">
        <v>158</v>
      </c>
      <c r="E104" s="112">
        <v>90</v>
      </c>
      <c r="F104" s="112">
        <v>0</v>
      </c>
      <c r="G104" s="112">
        <v>0</v>
      </c>
      <c r="H104" s="113">
        <f t="shared" si="24"/>
        <v>224</v>
      </c>
      <c r="I104" s="112">
        <v>214</v>
      </c>
      <c r="J104" s="112">
        <v>10</v>
      </c>
      <c r="K104" s="112">
        <v>0</v>
      </c>
      <c r="L104" s="112">
        <v>0</v>
      </c>
      <c r="M104" s="114">
        <f t="shared" si="25"/>
        <v>-24</v>
      </c>
      <c r="N104" s="114">
        <f t="shared" si="26"/>
        <v>34</v>
      </c>
      <c r="O104" s="115"/>
      <c r="P104" s="106">
        <v>2030607</v>
      </c>
      <c r="Q104" s="106" t="s">
        <v>39</v>
      </c>
      <c r="R104" s="111">
        <f t="shared" si="27"/>
        <v>56</v>
      </c>
      <c r="S104" s="111">
        <f t="shared" si="28"/>
        <v>-80</v>
      </c>
      <c r="T104" s="111">
        <f t="shared" si="29"/>
        <v>0</v>
      </c>
      <c r="U104" s="111">
        <f t="shared" si="30"/>
        <v>0</v>
      </c>
    </row>
    <row r="105" spans="1:21" s="110" customFormat="1" ht="16.5" customHeight="1">
      <c r="A105" s="78" t="s">
        <v>94</v>
      </c>
      <c r="B105" s="108">
        <f aca="true" t="shared" si="38" ref="B105:G105">SUM(,B106,B109,B117)</f>
        <v>1701</v>
      </c>
      <c r="C105" s="108">
        <f t="shared" si="38"/>
        <v>1399</v>
      </c>
      <c r="D105" s="108">
        <f t="shared" si="38"/>
        <v>747</v>
      </c>
      <c r="E105" s="108">
        <f t="shared" si="38"/>
        <v>302</v>
      </c>
      <c r="F105" s="108">
        <f t="shared" si="38"/>
        <v>0</v>
      </c>
      <c r="G105" s="108">
        <f t="shared" si="38"/>
        <v>350</v>
      </c>
      <c r="H105" s="108">
        <f t="shared" si="24"/>
        <v>1399</v>
      </c>
      <c r="I105" s="108">
        <f>SUM(,I106,I109,I117)</f>
        <v>758</v>
      </c>
      <c r="J105" s="108">
        <f>SUM(,J106,J109,J117)</f>
        <v>291</v>
      </c>
      <c r="K105" s="108">
        <f>SUM(,K106,K109,K117)</f>
        <v>0</v>
      </c>
      <c r="L105" s="108">
        <f>SUM(,L106,L109,L117)</f>
        <v>350</v>
      </c>
      <c r="M105" s="109">
        <f t="shared" si="25"/>
        <v>0</v>
      </c>
      <c r="N105" s="109">
        <f t="shared" si="26"/>
        <v>-302</v>
      </c>
      <c r="O105" s="80"/>
      <c r="P105" s="110">
        <v>204</v>
      </c>
      <c r="Q105" s="110" t="s">
        <v>35</v>
      </c>
      <c r="R105" s="111">
        <f t="shared" si="27"/>
        <v>11</v>
      </c>
      <c r="S105" s="111">
        <f t="shared" si="28"/>
        <v>-11</v>
      </c>
      <c r="T105" s="111">
        <f t="shared" si="29"/>
        <v>0</v>
      </c>
      <c r="U105" s="111">
        <f t="shared" si="30"/>
        <v>0</v>
      </c>
    </row>
    <row r="106" spans="1:21" s="110" customFormat="1" ht="16.5" customHeight="1">
      <c r="A106" s="78" t="s">
        <v>95</v>
      </c>
      <c r="B106" s="108">
        <f aca="true" t="shared" si="39" ref="B106:G106">SUM(B107:B108)</f>
        <v>443</v>
      </c>
      <c r="C106" s="108">
        <f t="shared" si="39"/>
        <v>0</v>
      </c>
      <c r="D106" s="108">
        <f t="shared" si="39"/>
        <v>0</v>
      </c>
      <c r="E106" s="108">
        <f t="shared" si="39"/>
        <v>0</v>
      </c>
      <c r="F106" s="108">
        <f t="shared" si="39"/>
        <v>0</v>
      </c>
      <c r="G106" s="108">
        <f t="shared" si="39"/>
        <v>0</v>
      </c>
      <c r="H106" s="108">
        <f t="shared" si="24"/>
        <v>0</v>
      </c>
      <c r="I106" s="108">
        <f>SUM(I107:I108)</f>
        <v>0</v>
      </c>
      <c r="J106" s="108">
        <f>SUM(J107:J108)</f>
        <v>0</v>
      </c>
      <c r="K106" s="108">
        <f>SUM(K107:K108)</f>
        <v>0</v>
      </c>
      <c r="L106" s="108">
        <f>SUM(L107:L108)</f>
        <v>0</v>
      </c>
      <c r="M106" s="109">
        <f t="shared" si="25"/>
        <v>0</v>
      </c>
      <c r="N106" s="109">
        <f t="shared" si="26"/>
        <v>-443</v>
      </c>
      <c r="O106" s="80"/>
      <c r="P106" s="110">
        <v>20404</v>
      </c>
      <c r="Q106" s="110" t="s">
        <v>37</v>
      </c>
      <c r="R106" s="111">
        <f t="shared" si="27"/>
        <v>0</v>
      </c>
      <c r="S106" s="111">
        <f t="shared" si="28"/>
        <v>0</v>
      </c>
      <c r="T106" s="111">
        <f t="shared" si="29"/>
        <v>0</v>
      </c>
      <c r="U106" s="111">
        <f t="shared" si="30"/>
        <v>0</v>
      </c>
    </row>
    <row r="107" spans="1:21" s="106" customFormat="1" ht="16.5" customHeight="1">
      <c r="A107" s="79" t="s">
        <v>38</v>
      </c>
      <c r="B107" s="112">
        <v>395</v>
      </c>
      <c r="C107" s="113">
        <v>0</v>
      </c>
      <c r="D107" s="112">
        <v>0</v>
      </c>
      <c r="E107" s="112">
        <v>0</v>
      </c>
      <c r="F107" s="112">
        <v>0</v>
      </c>
      <c r="G107" s="112">
        <v>0</v>
      </c>
      <c r="H107" s="113">
        <f t="shared" si="24"/>
        <v>0</v>
      </c>
      <c r="I107" s="112"/>
      <c r="J107" s="112"/>
      <c r="K107" s="112"/>
      <c r="L107" s="112"/>
      <c r="M107" s="114">
        <f t="shared" si="25"/>
        <v>0</v>
      </c>
      <c r="N107" s="114">
        <f t="shared" si="26"/>
        <v>-395</v>
      </c>
      <c r="O107" s="115"/>
      <c r="P107" s="106">
        <v>2040401</v>
      </c>
      <c r="Q107" s="106" t="s">
        <v>39</v>
      </c>
      <c r="R107" s="111">
        <f t="shared" si="27"/>
        <v>0</v>
      </c>
      <c r="S107" s="111">
        <f t="shared" si="28"/>
        <v>0</v>
      </c>
      <c r="T107" s="111">
        <f t="shared" si="29"/>
        <v>0</v>
      </c>
      <c r="U107" s="111">
        <f t="shared" si="30"/>
        <v>0</v>
      </c>
    </row>
    <row r="108" spans="1:21" s="106" customFormat="1" ht="16.5" customHeight="1">
      <c r="A108" s="79" t="s">
        <v>40</v>
      </c>
      <c r="B108" s="112">
        <v>48</v>
      </c>
      <c r="C108" s="113">
        <v>0</v>
      </c>
      <c r="D108" s="112">
        <v>0</v>
      </c>
      <c r="E108" s="112">
        <v>0</v>
      </c>
      <c r="F108" s="112">
        <v>0</v>
      </c>
      <c r="G108" s="112">
        <v>0</v>
      </c>
      <c r="H108" s="108">
        <f t="shared" si="24"/>
        <v>0</v>
      </c>
      <c r="I108" s="112"/>
      <c r="J108" s="112"/>
      <c r="K108" s="112"/>
      <c r="L108" s="112"/>
      <c r="M108" s="114">
        <f t="shared" si="25"/>
        <v>0</v>
      </c>
      <c r="N108" s="114">
        <f t="shared" si="26"/>
        <v>-48</v>
      </c>
      <c r="O108" s="115"/>
      <c r="P108" s="106">
        <v>2040402</v>
      </c>
      <c r="Q108" s="106" t="s">
        <v>39</v>
      </c>
      <c r="R108" s="111">
        <f t="shared" si="27"/>
        <v>0</v>
      </c>
      <c r="S108" s="111">
        <f t="shared" si="28"/>
        <v>0</v>
      </c>
      <c r="T108" s="111">
        <f t="shared" si="29"/>
        <v>0</v>
      </c>
      <c r="U108" s="111">
        <f t="shared" si="30"/>
        <v>0</v>
      </c>
    </row>
    <row r="109" spans="1:21" s="110" customFormat="1" ht="16.5" customHeight="1">
      <c r="A109" s="78" t="s">
        <v>96</v>
      </c>
      <c r="B109" s="108">
        <f aca="true" t="shared" si="40" ref="B109:G109">SUM(B110:B116)</f>
        <v>914</v>
      </c>
      <c r="C109" s="108">
        <f t="shared" si="40"/>
        <v>1049</v>
      </c>
      <c r="D109" s="108">
        <f t="shared" si="40"/>
        <v>747</v>
      </c>
      <c r="E109" s="108">
        <f t="shared" si="40"/>
        <v>302</v>
      </c>
      <c r="F109" s="108">
        <f t="shared" si="40"/>
        <v>0</v>
      </c>
      <c r="G109" s="108">
        <f t="shared" si="40"/>
        <v>0</v>
      </c>
      <c r="H109" s="108">
        <f t="shared" si="24"/>
        <v>1049</v>
      </c>
      <c r="I109" s="108">
        <f>SUM(I110:I116)</f>
        <v>758</v>
      </c>
      <c r="J109" s="108">
        <f>SUM(J110:J116)</f>
        <v>291</v>
      </c>
      <c r="K109" s="108">
        <f>SUM(K110:K116)</f>
        <v>0</v>
      </c>
      <c r="L109" s="108">
        <f>SUM(L110:L116)</f>
        <v>0</v>
      </c>
      <c r="M109" s="109">
        <f t="shared" si="25"/>
        <v>0</v>
      </c>
      <c r="N109" s="109">
        <f t="shared" si="26"/>
        <v>135</v>
      </c>
      <c r="O109" s="80"/>
      <c r="P109" s="110">
        <v>20406</v>
      </c>
      <c r="Q109" s="110" t="s">
        <v>37</v>
      </c>
      <c r="R109" s="111">
        <f t="shared" si="27"/>
        <v>11</v>
      </c>
      <c r="S109" s="111">
        <f t="shared" si="28"/>
        <v>-11</v>
      </c>
      <c r="T109" s="111">
        <f t="shared" si="29"/>
        <v>0</v>
      </c>
      <c r="U109" s="111">
        <f t="shared" si="30"/>
        <v>0</v>
      </c>
    </row>
    <row r="110" spans="1:21" s="110" customFormat="1" ht="16.5" customHeight="1">
      <c r="A110" s="79" t="s">
        <v>38</v>
      </c>
      <c r="B110" s="112">
        <v>724</v>
      </c>
      <c r="C110" s="113">
        <v>775</v>
      </c>
      <c r="D110" s="112">
        <v>690</v>
      </c>
      <c r="E110" s="112">
        <v>85</v>
      </c>
      <c r="F110" s="112">
        <v>0</v>
      </c>
      <c r="G110" s="112">
        <v>0</v>
      </c>
      <c r="H110" s="108">
        <f t="shared" si="24"/>
        <v>778</v>
      </c>
      <c r="I110" s="112">
        <v>702</v>
      </c>
      <c r="J110" s="112">
        <v>76</v>
      </c>
      <c r="K110" s="112">
        <v>0</v>
      </c>
      <c r="L110" s="112">
        <v>0</v>
      </c>
      <c r="M110" s="114">
        <f t="shared" si="25"/>
        <v>3</v>
      </c>
      <c r="N110" s="114">
        <f t="shared" si="26"/>
        <v>54</v>
      </c>
      <c r="O110" s="80"/>
      <c r="P110" s="106">
        <v>2040601</v>
      </c>
      <c r="Q110" s="106" t="s">
        <v>39</v>
      </c>
      <c r="R110" s="111">
        <f t="shared" si="27"/>
        <v>12</v>
      </c>
      <c r="S110" s="111">
        <f t="shared" si="28"/>
        <v>-9</v>
      </c>
      <c r="T110" s="111">
        <f t="shared" si="29"/>
        <v>0</v>
      </c>
      <c r="U110" s="111">
        <f t="shared" si="30"/>
        <v>0</v>
      </c>
    </row>
    <row r="111" spans="1:21" s="106" customFormat="1" ht="16.5" customHeight="1">
      <c r="A111" s="79" t="s">
        <v>97</v>
      </c>
      <c r="B111" s="112">
        <v>65</v>
      </c>
      <c r="C111" s="113">
        <v>70</v>
      </c>
      <c r="D111" s="112">
        <v>0</v>
      </c>
      <c r="E111" s="112">
        <v>70</v>
      </c>
      <c r="F111" s="112">
        <v>0</v>
      </c>
      <c r="G111" s="112">
        <v>0</v>
      </c>
      <c r="H111" s="108">
        <f t="shared" si="24"/>
        <v>70</v>
      </c>
      <c r="I111" s="112">
        <v>0</v>
      </c>
      <c r="J111" s="112">
        <v>70</v>
      </c>
      <c r="K111" s="112">
        <v>0</v>
      </c>
      <c r="L111" s="112">
        <v>0</v>
      </c>
      <c r="M111" s="114">
        <f t="shared" si="25"/>
        <v>0</v>
      </c>
      <c r="N111" s="114">
        <f t="shared" si="26"/>
        <v>5</v>
      </c>
      <c r="O111" s="115"/>
      <c r="P111" s="106">
        <v>2040604</v>
      </c>
      <c r="Q111" s="106" t="s">
        <v>39</v>
      </c>
      <c r="R111" s="111">
        <f t="shared" si="27"/>
        <v>0</v>
      </c>
      <c r="S111" s="111">
        <f t="shared" si="28"/>
        <v>0</v>
      </c>
      <c r="T111" s="111">
        <f t="shared" si="29"/>
        <v>0</v>
      </c>
      <c r="U111" s="111">
        <f t="shared" si="30"/>
        <v>0</v>
      </c>
    </row>
    <row r="112" spans="1:21" s="106" customFormat="1" ht="16.5" customHeight="1">
      <c r="A112" s="79" t="s">
        <v>98</v>
      </c>
      <c r="B112" s="112">
        <v>45</v>
      </c>
      <c r="C112" s="113">
        <v>55</v>
      </c>
      <c r="D112" s="112">
        <v>0</v>
      </c>
      <c r="E112" s="112">
        <v>55</v>
      </c>
      <c r="F112" s="112">
        <v>0</v>
      </c>
      <c r="G112" s="112">
        <v>0</v>
      </c>
      <c r="H112" s="113">
        <f t="shared" si="24"/>
        <v>56</v>
      </c>
      <c r="I112" s="112">
        <v>0</v>
      </c>
      <c r="J112" s="112">
        <v>56</v>
      </c>
      <c r="K112" s="112">
        <v>0</v>
      </c>
      <c r="L112" s="112">
        <v>0</v>
      </c>
      <c r="M112" s="114">
        <f t="shared" si="25"/>
        <v>1</v>
      </c>
      <c r="N112" s="114">
        <f t="shared" si="26"/>
        <v>11</v>
      </c>
      <c r="O112" s="115"/>
      <c r="P112" s="106">
        <v>2040605</v>
      </c>
      <c r="Q112" s="106" t="s">
        <v>39</v>
      </c>
      <c r="R112" s="111">
        <f t="shared" si="27"/>
        <v>0</v>
      </c>
      <c r="S112" s="111">
        <f t="shared" si="28"/>
        <v>1</v>
      </c>
      <c r="T112" s="111">
        <f t="shared" si="29"/>
        <v>0</v>
      </c>
      <c r="U112" s="111">
        <f t="shared" si="30"/>
        <v>0</v>
      </c>
    </row>
    <row r="113" spans="1:21" s="106" customFormat="1" ht="16.5" customHeight="1">
      <c r="A113" s="79" t="s">
        <v>99</v>
      </c>
      <c r="B113" s="112">
        <v>80</v>
      </c>
      <c r="C113" s="113">
        <v>85</v>
      </c>
      <c r="D113" s="112">
        <v>57</v>
      </c>
      <c r="E113" s="112">
        <v>28</v>
      </c>
      <c r="F113" s="112">
        <v>0</v>
      </c>
      <c r="G113" s="112">
        <v>0</v>
      </c>
      <c r="H113" s="113">
        <f t="shared" si="24"/>
        <v>81</v>
      </c>
      <c r="I113" s="112">
        <v>56</v>
      </c>
      <c r="J113" s="112">
        <v>25</v>
      </c>
      <c r="K113" s="112">
        <v>0</v>
      </c>
      <c r="L113" s="112">
        <v>0</v>
      </c>
      <c r="M113" s="114">
        <f t="shared" si="25"/>
        <v>-4</v>
      </c>
      <c r="N113" s="114">
        <f t="shared" si="26"/>
        <v>1</v>
      </c>
      <c r="O113" s="115"/>
      <c r="P113" s="106">
        <v>2040607</v>
      </c>
      <c r="Q113" s="106" t="s">
        <v>39</v>
      </c>
      <c r="R113" s="111">
        <f t="shared" si="27"/>
        <v>-1</v>
      </c>
      <c r="S113" s="111">
        <f t="shared" si="28"/>
        <v>-3</v>
      </c>
      <c r="T113" s="111">
        <f t="shared" si="29"/>
        <v>0</v>
      </c>
      <c r="U113" s="111">
        <f t="shared" si="30"/>
        <v>0</v>
      </c>
    </row>
    <row r="114" spans="1:21" s="106" customFormat="1" ht="16.5" customHeight="1">
      <c r="A114" s="79" t="s">
        <v>100</v>
      </c>
      <c r="B114" s="112"/>
      <c r="C114" s="113">
        <v>29</v>
      </c>
      <c r="D114" s="112">
        <v>0</v>
      </c>
      <c r="E114" s="112">
        <v>29</v>
      </c>
      <c r="F114" s="112">
        <v>0</v>
      </c>
      <c r="G114" s="112">
        <v>0</v>
      </c>
      <c r="H114" s="108">
        <f t="shared" si="24"/>
        <v>29</v>
      </c>
      <c r="I114" s="112">
        <v>0</v>
      </c>
      <c r="J114" s="112">
        <v>29</v>
      </c>
      <c r="K114" s="112">
        <v>0</v>
      </c>
      <c r="L114" s="112">
        <v>0</v>
      </c>
      <c r="M114" s="114">
        <f t="shared" si="25"/>
        <v>0</v>
      </c>
      <c r="N114" s="114">
        <f t="shared" si="26"/>
        <v>29</v>
      </c>
      <c r="O114" s="115"/>
      <c r="P114" s="106">
        <v>2040610</v>
      </c>
      <c r="Q114" s="106" t="s">
        <v>39</v>
      </c>
      <c r="R114" s="111">
        <f t="shared" si="27"/>
        <v>0</v>
      </c>
      <c r="S114" s="111">
        <f t="shared" si="28"/>
        <v>0</v>
      </c>
      <c r="T114" s="111">
        <f t="shared" si="29"/>
        <v>0</v>
      </c>
      <c r="U114" s="111">
        <f t="shared" si="30"/>
        <v>0</v>
      </c>
    </row>
    <row r="115" spans="1:21" s="106" customFormat="1" ht="16.5" customHeight="1">
      <c r="A115" s="79" t="s">
        <v>101</v>
      </c>
      <c r="B115" s="112"/>
      <c r="C115" s="113">
        <v>28</v>
      </c>
      <c r="D115" s="112">
        <v>0</v>
      </c>
      <c r="E115" s="112">
        <v>28</v>
      </c>
      <c r="F115" s="112">
        <v>0</v>
      </c>
      <c r="G115" s="112">
        <v>0</v>
      </c>
      <c r="H115" s="113">
        <f t="shared" si="24"/>
        <v>28</v>
      </c>
      <c r="I115" s="112">
        <v>0</v>
      </c>
      <c r="J115" s="112">
        <v>28</v>
      </c>
      <c r="K115" s="112">
        <v>0</v>
      </c>
      <c r="L115" s="112">
        <v>0</v>
      </c>
      <c r="M115" s="114">
        <f t="shared" si="25"/>
        <v>0</v>
      </c>
      <c r="N115" s="114">
        <f t="shared" si="26"/>
        <v>28</v>
      </c>
      <c r="O115" s="115"/>
      <c r="P115" s="106">
        <v>2040612</v>
      </c>
      <c r="Q115" s="106" t="s">
        <v>39</v>
      </c>
      <c r="R115" s="111">
        <f t="shared" si="27"/>
        <v>0</v>
      </c>
      <c r="S115" s="111">
        <f t="shared" si="28"/>
        <v>0</v>
      </c>
      <c r="T115" s="111">
        <f t="shared" si="29"/>
        <v>0</v>
      </c>
      <c r="U115" s="111">
        <f t="shared" si="30"/>
        <v>0</v>
      </c>
    </row>
    <row r="116" spans="1:21" s="106" customFormat="1" ht="16.5" customHeight="1">
      <c r="A116" s="79" t="s">
        <v>102</v>
      </c>
      <c r="B116" s="112"/>
      <c r="C116" s="113">
        <v>7</v>
      </c>
      <c r="D116" s="112">
        <v>0</v>
      </c>
      <c r="E116" s="112">
        <v>7</v>
      </c>
      <c r="F116" s="112">
        <v>0</v>
      </c>
      <c r="G116" s="112">
        <v>0</v>
      </c>
      <c r="H116" s="113">
        <f t="shared" si="24"/>
        <v>7</v>
      </c>
      <c r="I116" s="112">
        <v>0</v>
      </c>
      <c r="J116" s="112">
        <v>7</v>
      </c>
      <c r="K116" s="112">
        <v>0</v>
      </c>
      <c r="L116" s="112">
        <v>0</v>
      </c>
      <c r="M116" s="114">
        <f t="shared" si="25"/>
        <v>0</v>
      </c>
      <c r="N116" s="114">
        <f t="shared" si="26"/>
        <v>7</v>
      </c>
      <c r="O116" s="115"/>
      <c r="P116" s="106">
        <v>2040613</v>
      </c>
      <c r="Q116" s="106" t="s">
        <v>39</v>
      </c>
      <c r="R116" s="111">
        <f t="shared" si="27"/>
        <v>0</v>
      </c>
      <c r="S116" s="111">
        <f t="shared" si="28"/>
        <v>0</v>
      </c>
      <c r="T116" s="111">
        <f t="shared" si="29"/>
        <v>0</v>
      </c>
      <c r="U116" s="111">
        <f t="shared" si="30"/>
        <v>0</v>
      </c>
    </row>
    <row r="117" spans="1:21" s="110" customFormat="1" ht="16.5" customHeight="1">
      <c r="A117" s="78" t="s">
        <v>103</v>
      </c>
      <c r="B117" s="108">
        <f aca="true" t="shared" si="41" ref="B117:G117">SUM(B118)</f>
        <v>344</v>
      </c>
      <c r="C117" s="108">
        <f t="shared" si="41"/>
        <v>350</v>
      </c>
      <c r="D117" s="108">
        <f t="shared" si="41"/>
        <v>0</v>
      </c>
      <c r="E117" s="108">
        <f t="shared" si="41"/>
        <v>0</v>
      </c>
      <c r="F117" s="108">
        <f t="shared" si="41"/>
        <v>0</v>
      </c>
      <c r="G117" s="108">
        <f t="shared" si="41"/>
        <v>350</v>
      </c>
      <c r="H117" s="108">
        <f t="shared" si="24"/>
        <v>350</v>
      </c>
      <c r="I117" s="108">
        <f>SUM(I118)</f>
        <v>0</v>
      </c>
      <c r="J117" s="108">
        <f>SUM(J118)</f>
        <v>0</v>
      </c>
      <c r="K117" s="108">
        <f>SUM(K118)</f>
        <v>0</v>
      </c>
      <c r="L117" s="108">
        <f>SUM(L118)</f>
        <v>350</v>
      </c>
      <c r="M117" s="109">
        <f t="shared" si="25"/>
        <v>0</v>
      </c>
      <c r="N117" s="109">
        <f t="shared" si="26"/>
        <v>6</v>
      </c>
      <c r="O117" s="80"/>
      <c r="P117" s="110">
        <v>20499</v>
      </c>
      <c r="Q117" s="110" t="s">
        <v>37</v>
      </c>
      <c r="R117" s="111">
        <f t="shared" si="27"/>
        <v>0</v>
      </c>
      <c r="S117" s="111">
        <f t="shared" si="28"/>
        <v>0</v>
      </c>
      <c r="T117" s="111">
        <f t="shared" si="29"/>
        <v>0</v>
      </c>
      <c r="U117" s="111">
        <f t="shared" si="30"/>
        <v>0</v>
      </c>
    </row>
    <row r="118" spans="1:21" s="106" customFormat="1" ht="16.5" customHeight="1">
      <c r="A118" s="79" t="s">
        <v>104</v>
      </c>
      <c r="B118" s="112">
        <v>344</v>
      </c>
      <c r="C118" s="113">
        <v>350</v>
      </c>
      <c r="D118" s="112">
        <v>0</v>
      </c>
      <c r="E118" s="112">
        <v>0</v>
      </c>
      <c r="F118" s="112">
        <v>0</v>
      </c>
      <c r="G118" s="112">
        <v>350</v>
      </c>
      <c r="H118" s="113">
        <f t="shared" si="24"/>
        <v>350</v>
      </c>
      <c r="I118" s="112">
        <v>0</v>
      </c>
      <c r="J118" s="112">
        <v>0</v>
      </c>
      <c r="K118" s="112">
        <v>0</v>
      </c>
      <c r="L118" s="112">
        <v>350</v>
      </c>
      <c r="M118" s="114">
        <f t="shared" si="25"/>
        <v>0</v>
      </c>
      <c r="N118" s="114">
        <f t="shared" si="26"/>
        <v>6</v>
      </c>
      <c r="O118" s="115"/>
      <c r="P118" s="106">
        <v>2049901</v>
      </c>
      <c r="Q118" s="106" t="s">
        <v>39</v>
      </c>
      <c r="R118" s="111">
        <f t="shared" si="27"/>
        <v>0</v>
      </c>
      <c r="S118" s="111">
        <f t="shared" si="28"/>
        <v>0</v>
      </c>
      <c r="T118" s="111">
        <f t="shared" si="29"/>
        <v>0</v>
      </c>
      <c r="U118" s="111">
        <f t="shared" si="30"/>
        <v>0</v>
      </c>
    </row>
    <row r="119" spans="1:21" s="110" customFormat="1" ht="16.5" customHeight="1">
      <c r="A119" s="78" t="s">
        <v>105</v>
      </c>
      <c r="B119" s="108">
        <f aca="true" t="shared" si="42" ref="B119:G119">SUM(B120,B123,B129,B131,B133,B135,B138)</f>
        <v>42533</v>
      </c>
      <c r="C119" s="108">
        <f t="shared" si="42"/>
        <v>43607</v>
      </c>
      <c r="D119" s="108">
        <f t="shared" si="42"/>
        <v>32906</v>
      </c>
      <c r="E119" s="108">
        <f t="shared" si="42"/>
        <v>6627</v>
      </c>
      <c r="F119" s="108">
        <f t="shared" si="42"/>
        <v>0</v>
      </c>
      <c r="G119" s="108">
        <f t="shared" si="42"/>
        <v>4074</v>
      </c>
      <c r="H119" s="108">
        <f t="shared" si="24"/>
        <v>43497</v>
      </c>
      <c r="I119" s="108">
        <f>SUM(I120,I123,I129,I131,I133,I135,I138)</f>
        <v>33577</v>
      </c>
      <c r="J119" s="108">
        <f>SUM(J120,J123,J129,J131,J133,J135,J138)</f>
        <v>5846</v>
      </c>
      <c r="K119" s="108">
        <f>SUM(K120,K123,K129,K131,K133,K135,K138)</f>
        <v>0</v>
      </c>
      <c r="L119" s="108">
        <f>SUM(L120,L123,L129,L131,L133,L135,L138)</f>
        <v>4074</v>
      </c>
      <c r="M119" s="109">
        <f t="shared" si="25"/>
        <v>-110</v>
      </c>
      <c r="N119" s="109">
        <f t="shared" si="26"/>
        <v>964</v>
      </c>
      <c r="O119" s="80"/>
      <c r="P119" s="110">
        <v>205</v>
      </c>
      <c r="Q119" s="110" t="s">
        <v>35</v>
      </c>
      <c r="R119" s="111">
        <f t="shared" si="27"/>
        <v>671</v>
      </c>
      <c r="S119" s="111">
        <f t="shared" si="28"/>
        <v>-781</v>
      </c>
      <c r="T119" s="111">
        <f t="shared" si="29"/>
        <v>0</v>
      </c>
      <c r="U119" s="111">
        <f t="shared" si="30"/>
        <v>0</v>
      </c>
    </row>
    <row r="120" spans="1:21" s="110" customFormat="1" ht="16.5" customHeight="1">
      <c r="A120" s="78" t="s">
        <v>106</v>
      </c>
      <c r="B120" s="108">
        <f aca="true" t="shared" si="43" ref="B120:G120">SUM(B121:B122)</f>
        <v>1199</v>
      </c>
      <c r="C120" s="108">
        <f t="shared" si="43"/>
        <v>1239</v>
      </c>
      <c r="D120" s="108">
        <f t="shared" si="43"/>
        <v>1055</v>
      </c>
      <c r="E120" s="108">
        <f t="shared" si="43"/>
        <v>184</v>
      </c>
      <c r="F120" s="108">
        <f t="shared" si="43"/>
        <v>0</v>
      </c>
      <c r="G120" s="108">
        <f t="shared" si="43"/>
        <v>0</v>
      </c>
      <c r="H120" s="108">
        <f t="shared" si="24"/>
        <v>1249</v>
      </c>
      <c r="I120" s="108">
        <f>SUM(I121:I122)</f>
        <v>1066</v>
      </c>
      <c r="J120" s="108">
        <f>SUM(J121:J122)</f>
        <v>183</v>
      </c>
      <c r="K120" s="108">
        <f>SUM(K121:K122)</f>
        <v>0</v>
      </c>
      <c r="L120" s="108">
        <f>SUM(L121:L122)</f>
        <v>0</v>
      </c>
      <c r="M120" s="109">
        <f t="shared" si="25"/>
        <v>10</v>
      </c>
      <c r="N120" s="109">
        <f t="shared" si="26"/>
        <v>50</v>
      </c>
      <c r="O120" s="80"/>
      <c r="P120" s="110">
        <v>20501</v>
      </c>
      <c r="Q120" s="110" t="s">
        <v>37</v>
      </c>
      <c r="R120" s="111">
        <f t="shared" si="27"/>
        <v>11</v>
      </c>
      <c r="S120" s="111">
        <f t="shared" si="28"/>
        <v>-1</v>
      </c>
      <c r="T120" s="111">
        <f t="shared" si="29"/>
        <v>0</v>
      </c>
      <c r="U120" s="111">
        <f t="shared" si="30"/>
        <v>0</v>
      </c>
    </row>
    <row r="121" spans="1:21" s="106" customFormat="1" ht="16.5" customHeight="1">
      <c r="A121" s="79" t="s">
        <v>38</v>
      </c>
      <c r="B121" s="112">
        <v>179</v>
      </c>
      <c r="C121" s="113">
        <v>193</v>
      </c>
      <c r="D121" s="112">
        <v>136</v>
      </c>
      <c r="E121" s="112">
        <v>57</v>
      </c>
      <c r="F121" s="112">
        <v>0</v>
      </c>
      <c r="G121" s="112">
        <v>0</v>
      </c>
      <c r="H121" s="113">
        <f t="shared" si="24"/>
        <v>192</v>
      </c>
      <c r="I121" s="112">
        <v>135</v>
      </c>
      <c r="J121" s="112">
        <v>57</v>
      </c>
      <c r="K121" s="112">
        <v>0</v>
      </c>
      <c r="L121" s="112">
        <v>0</v>
      </c>
      <c r="M121" s="114">
        <f t="shared" si="25"/>
        <v>-1</v>
      </c>
      <c r="N121" s="114">
        <f t="shared" si="26"/>
        <v>13</v>
      </c>
      <c r="O121" s="115"/>
      <c r="P121" s="106">
        <v>2050101</v>
      </c>
      <c r="Q121" s="106" t="s">
        <v>39</v>
      </c>
      <c r="R121" s="111">
        <f t="shared" si="27"/>
        <v>-1</v>
      </c>
      <c r="S121" s="111">
        <f t="shared" si="28"/>
        <v>0</v>
      </c>
      <c r="T121" s="111">
        <f t="shared" si="29"/>
        <v>0</v>
      </c>
      <c r="U121" s="111">
        <f t="shared" si="30"/>
        <v>0</v>
      </c>
    </row>
    <row r="122" spans="1:21" s="106" customFormat="1" ht="16.5" customHeight="1">
      <c r="A122" s="79" t="s">
        <v>107</v>
      </c>
      <c r="B122" s="112">
        <v>1020</v>
      </c>
      <c r="C122" s="113">
        <v>1046</v>
      </c>
      <c r="D122" s="112">
        <v>919</v>
      </c>
      <c r="E122" s="112">
        <v>127</v>
      </c>
      <c r="F122" s="112">
        <v>0</v>
      </c>
      <c r="G122" s="112">
        <v>0</v>
      </c>
      <c r="H122" s="108">
        <f t="shared" si="24"/>
        <v>1057</v>
      </c>
      <c r="I122" s="112">
        <v>931</v>
      </c>
      <c r="J122" s="112">
        <v>126</v>
      </c>
      <c r="K122" s="112">
        <v>0</v>
      </c>
      <c r="L122" s="112">
        <v>0</v>
      </c>
      <c r="M122" s="114">
        <f t="shared" si="25"/>
        <v>11</v>
      </c>
      <c r="N122" s="114">
        <f t="shared" si="26"/>
        <v>37</v>
      </c>
      <c r="O122" s="115"/>
      <c r="P122" s="106">
        <v>2050199</v>
      </c>
      <c r="Q122" s="106" t="s">
        <v>39</v>
      </c>
      <c r="R122" s="111">
        <f t="shared" si="27"/>
        <v>12</v>
      </c>
      <c r="S122" s="111">
        <f t="shared" si="28"/>
        <v>-1</v>
      </c>
      <c r="T122" s="111">
        <f t="shared" si="29"/>
        <v>0</v>
      </c>
      <c r="U122" s="111">
        <f t="shared" si="30"/>
        <v>0</v>
      </c>
    </row>
    <row r="123" spans="1:21" s="110" customFormat="1" ht="16.5" customHeight="1">
      <c r="A123" s="78" t="s">
        <v>108</v>
      </c>
      <c r="B123" s="108">
        <f aca="true" t="shared" si="44" ref="B123:G123">SUM(B124:B128)</f>
        <v>37327</v>
      </c>
      <c r="C123" s="108">
        <f t="shared" si="44"/>
        <v>38517</v>
      </c>
      <c r="D123" s="108">
        <f t="shared" si="44"/>
        <v>30682</v>
      </c>
      <c r="E123" s="108">
        <f t="shared" si="44"/>
        <v>5861</v>
      </c>
      <c r="F123" s="108">
        <f t="shared" si="44"/>
        <v>0</v>
      </c>
      <c r="G123" s="108">
        <f t="shared" si="44"/>
        <v>1974</v>
      </c>
      <c r="H123" s="108">
        <f t="shared" si="24"/>
        <v>38343</v>
      </c>
      <c r="I123" s="108">
        <f>SUM(I124:I128)</f>
        <v>31287</v>
      </c>
      <c r="J123" s="108">
        <f>SUM(J124:J128)</f>
        <v>5082</v>
      </c>
      <c r="K123" s="108">
        <f>SUM(K124:K128)</f>
        <v>0</v>
      </c>
      <c r="L123" s="108">
        <f>SUM(L124:L128)</f>
        <v>1974</v>
      </c>
      <c r="M123" s="109">
        <f t="shared" si="25"/>
        <v>-174</v>
      </c>
      <c r="N123" s="109">
        <f t="shared" si="26"/>
        <v>1016</v>
      </c>
      <c r="O123" s="80"/>
      <c r="P123" s="110">
        <v>20502</v>
      </c>
      <c r="Q123" s="110" t="s">
        <v>37</v>
      </c>
      <c r="R123" s="111">
        <f t="shared" si="27"/>
        <v>605</v>
      </c>
      <c r="S123" s="111">
        <f t="shared" si="28"/>
        <v>-779</v>
      </c>
      <c r="T123" s="111">
        <f t="shared" si="29"/>
        <v>0</v>
      </c>
      <c r="U123" s="111">
        <f t="shared" si="30"/>
        <v>0</v>
      </c>
    </row>
    <row r="124" spans="1:21" s="106" customFormat="1" ht="16.5" customHeight="1">
      <c r="A124" s="79" t="s">
        <v>109</v>
      </c>
      <c r="B124" s="112">
        <v>3194</v>
      </c>
      <c r="C124" s="113">
        <v>3373</v>
      </c>
      <c r="D124" s="112">
        <v>2822</v>
      </c>
      <c r="E124" s="112">
        <v>551</v>
      </c>
      <c r="F124" s="112">
        <v>0</v>
      </c>
      <c r="G124" s="112">
        <v>0</v>
      </c>
      <c r="H124" s="108">
        <f t="shared" si="24"/>
        <v>3428</v>
      </c>
      <c r="I124" s="112">
        <v>2932</v>
      </c>
      <c r="J124" s="112">
        <v>496</v>
      </c>
      <c r="K124" s="112">
        <v>0</v>
      </c>
      <c r="L124" s="112">
        <v>0</v>
      </c>
      <c r="M124" s="114">
        <f t="shared" si="25"/>
        <v>55</v>
      </c>
      <c r="N124" s="114">
        <f t="shared" si="26"/>
        <v>234</v>
      </c>
      <c r="O124" s="115"/>
      <c r="P124" s="106">
        <v>2050201</v>
      </c>
      <c r="Q124" s="106" t="s">
        <v>39</v>
      </c>
      <c r="R124" s="111">
        <f t="shared" si="27"/>
        <v>110</v>
      </c>
      <c r="S124" s="111">
        <f t="shared" si="28"/>
        <v>-55</v>
      </c>
      <c r="T124" s="111">
        <f t="shared" si="29"/>
        <v>0</v>
      </c>
      <c r="U124" s="111">
        <f t="shared" si="30"/>
        <v>0</v>
      </c>
    </row>
    <row r="125" spans="1:21" s="106" customFormat="1" ht="16.5" customHeight="1">
      <c r="A125" s="79" t="s">
        <v>110</v>
      </c>
      <c r="B125" s="112">
        <v>18483</v>
      </c>
      <c r="C125" s="113">
        <v>18829</v>
      </c>
      <c r="D125" s="112">
        <v>14817</v>
      </c>
      <c r="E125" s="112">
        <v>3048</v>
      </c>
      <c r="F125" s="112">
        <v>0</v>
      </c>
      <c r="G125" s="112">
        <v>964</v>
      </c>
      <c r="H125" s="113">
        <f t="shared" si="24"/>
        <v>18567</v>
      </c>
      <c r="I125" s="112">
        <v>15238</v>
      </c>
      <c r="J125" s="112">
        <v>2365</v>
      </c>
      <c r="K125" s="112">
        <v>0</v>
      </c>
      <c r="L125" s="112">
        <v>964</v>
      </c>
      <c r="M125" s="114">
        <f t="shared" si="25"/>
        <v>-262</v>
      </c>
      <c r="N125" s="114">
        <f t="shared" si="26"/>
        <v>84</v>
      </c>
      <c r="O125" s="115"/>
      <c r="P125" s="106">
        <v>2050202</v>
      </c>
      <c r="Q125" s="106" t="s">
        <v>39</v>
      </c>
      <c r="R125" s="111">
        <f t="shared" si="27"/>
        <v>421</v>
      </c>
      <c r="S125" s="111">
        <f t="shared" si="28"/>
        <v>-683</v>
      </c>
      <c r="T125" s="111">
        <f t="shared" si="29"/>
        <v>0</v>
      </c>
      <c r="U125" s="111">
        <f t="shared" si="30"/>
        <v>0</v>
      </c>
    </row>
    <row r="126" spans="1:21" s="106" customFormat="1" ht="16.5" customHeight="1">
      <c r="A126" s="79" t="s">
        <v>111</v>
      </c>
      <c r="B126" s="112">
        <v>10297</v>
      </c>
      <c r="C126" s="113">
        <v>10987</v>
      </c>
      <c r="D126" s="112">
        <v>9616</v>
      </c>
      <c r="E126" s="112">
        <v>861</v>
      </c>
      <c r="F126" s="112">
        <v>0</v>
      </c>
      <c r="G126" s="112">
        <v>510</v>
      </c>
      <c r="H126" s="113">
        <f t="shared" si="24"/>
        <v>11073</v>
      </c>
      <c r="I126" s="112">
        <v>9702</v>
      </c>
      <c r="J126" s="112">
        <v>861</v>
      </c>
      <c r="K126" s="112">
        <v>0</v>
      </c>
      <c r="L126" s="112">
        <v>510</v>
      </c>
      <c r="M126" s="114">
        <f t="shared" si="25"/>
        <v>86</v>
      </c>
      <c r="N126" s="114">
        <f t="shared" si="26"/>
        <v>776</v>
      </c>
      <c r="O126" s="115"/>
      <c r="P126" s="106">
        <v>2050203</v>
      </c>
      <c r="Q126" s="106" t="s">
        <v>39</v>
      </c>
      <c r="R126" s="111">
        <f t="shared" si="27"/>
        <v>86</v>
      </c>
      <c r="S126" s="111">
        <f t="shared" si="28"/>
        <v>0</v>
      </c>
      <c r="T126" s="111">
        <f t="shared" si="29"/>
        <v>0</v>
      </c>
      <c r="U126" s="111">
        <f t="shared" si="30"/>
        <v>0</v>
      </c>
    </row>
    <row r="127" spans="1:21" s="106" customFormat="1" ht="16.5" customHeight="1">
      <c r="A127" s="79" t="s">
        <v>112</v>
      </c>
      <c r="B127" s="112">
        <v>3956</v>
      </c>
      <c r="C127" s="113">
        <v>3988</v>
      </c>
      <c r="D127" s="112">
        <v>3427</v>
      </c>
      <c r="E127" s="112">
        <v>561</v>
      </c>
      <c r="F127" s="112">
        <v>0</v>
      </c>
      <c r="G127" s="112">
        <v>0</v>
      </c>
      <c r="H127" s="108">
        <f t="shared" si="24"/>
        <v>3920</v>
      </c>
      <c r="I127" s="112">
        <v>3408</v>
      </c>
      <c r="J127" s="112">
        <v>512</v>
      </c>
      <c r="K127" s="112">
        <v>0</v>
      </c>
      <c r="L127" s="112">
        <v>0</v>
      </c>
      <c r="M127" s="114">
        <f t="shared" si="25"/>
        <v>-68</v>
      </c>
      <c r="N127" s="114">
        <f t="shared" si="26"/>
        <v>-36</v>
      </c>
      <c r="O127" s="115"/>
      <c r="P127" s="106">
        <v>2050204</v>
      </c>
      <c r="Q127" s="106" t="s">
        <v>39</v>
      </c>
      <c r="R127" s="111">
        <f t="shared" si="27"/>
        <v>-19</v>
      </c>
      <c r="S127" s="111">
        <f t="shared" si="28"/>
        <v>-49</v>
      </c>
      <c r="T127" s="111">
        <f t="shared" si="29"/>
        <v>0</v>
      </c>
      <c r="U127" s="111">
        <f t="shared" si="30"/>
        <v>0</v>
      </c>
    </row>
    <row r="128" spans="1:21" s="106" customFormat="1" ht="16.5" customHeight="1">
      <c r="A128" s="79" t="s">
        <v>113</v>
      </c>
      <c r="B128" s="112">
        <v>1397</v>
      </c>
      <c r="C128" s="113">
        <v>1340</v>
      </c>
      <c r="D128" s="112">
        <v>0</v>
      </c>
      <c r="E128" s="112">
        <v>840</v>
      </c>
      <c r="F128" s="112">
        <v>0</v>
      </c>
      <c r="G128" s="112">
        <v>500</v>
      </c>
      <c r="H128" s="113">
        <f t="shared" si="24"/>
        <v>1355</v>
      </c>
      <c r="I128" s="112">
        <v>7</v>
      </c>
      <c r="J128" s="112">
        <v>848</v>
      </c>
      <c r="K128" s="112">
        <v>0</v>
      </c>
      <c r="L128" s="112">
        <v>500</v>
      </c>
      <c r="M128" s="114">
        <f t="shared" si="25"/>
        <v>15</v>
      </c>
      <c r="N128" s="114">
        <f t="shared" si="26"/>
        <v>-42</v>
      </c>
      <c r="O128" s="115"/>
      <c r="P128" s="106">
        <v>2050299</v>
      </c>
      <c r="Q128" s="106" t="s">
        <v>39</v>
      </c>
      <c r="R128" s="111">
        <f t="shared" si="27"/>
        <v>7</v>
      </c>
      <c r="S128" s="111">
        <f t="shared" si="28"/>
        <v>8</v>
      </c>
      <c r="T128" s="111">
        <f t="shared" si="29"/>
        <v>0</v>
      </c>
      <c r="U128" s="111">
        <f t="shared" si="30"/>
        <v>0</v>
      </c>
    </row>
    <row r="129" spans="1:21" s="110" customFormat="1" ht="16.5" customHeight="1">
      <c r="A129" s="78" t="s">
        <v>114</v>
      </c>
      <c r="B129" s="108">
        <f aca="true" t="shared" si="45" ref="B129:G129">SUM(B130)</f>
        <v>256</v>
      </c>
      <c r="C129" s="108">
        <f t="shared" si="45"/>
        <v>334</v>
      </c>
      <c r="D129" s="108">
        <f t="shared" si="45"/>
        <v>0</v>
      </c>
      <c r="E129" s="108">
        <f t="shared" si="45"/>
        <v>334</v>
      </c>
      <c r="F129" s="108">
        <f t="shared" si="45"/>
        <v>0</v>
      </c>
      <c r="G129" s="108">
        <f t="shared" si="45"/>
        <v>0</v>
      </c>
      <c r="H129" s="108">
        <f t="shared" si="24"/>
        <v>335</v>
      </c>
      <c r="I129" s="108">
        <f>SUM(I130)</f>
        <v>1</v>
      </c>
      <c r="J129" s="108">
        <f>SUM(J130)</f>
        <v>334</v>
      </c>
      <c r="K129" s="108">
        <f>SUM(K130)</f>
        <v>0</v>
      </c>
      <c r="L129" s="108">
        <f>SUM(L130)</f>
        <v>0</v>
      </c>
      <c r="M129" s="109">
        <f t="shared" si="25"/>
        <v>1</v>
      </c>
      <c r="N129" s="109">
        <f t="shared" si="26"/>
        <v>79</v>
      </c>
      <c r="O129" s="80"/>
      <c r="P129" s="110">
        <v>20503</v>
      </c>
      <c r="Q129" s="110" t="s">
        <v>37</v>
      </c>
      <c r="R129" s="111">
        <f t="shared" si="27"/>
        <v>1</v>
      </c>
      <c r="S129" s="111">
        <f t="shared" si="28"/>
        <v>0</v>
      </c>
      <c r="T129" s="111">
        <f t="shared" si="29"/>
        <v>0</v>
      </c>
      <c r="U129" s="111">
        <f t="shared" si="30"/>
        <v>0</v>
      </c>
    </row>
    <row r="130" spans="1:21" s="106" customFormat="1" ht="16.5" customHeight="1">
      <c r="A130" s="79" t="s">
        <v>115</v>
      </c>
      <c r="B130" s="112">
        <v>256</v>
      </c>
      <c r="C130" s="113">
        <v>334</v>
      </c>
      <c r="D130" s="112">
        <v>0</v>
      </c>
      <c r="E130" s="112">
        <v>334</v>
      </c>
      <c r="F130" s="112">
        <v>0</v>
      </c>
      <c r="G130" s="112">
        <v>0</v>
      </c>
      <c r="H130" s="108">
        <f t="shared" si="24"/>
        <v>335</v>
      </c>
      <c r="I130" s="112">
        <v>1</v>
      </c>
      <c r="J130" s="112">
        <v>334</v>
      </c>
      <c r="K130" s="112">
        <v>0</v>
      </c>
      <c r="L130" s="112">
        <v>0</v>
      </c>
      <c r="M130" s="114">
        <f t="shared" si="25"/>
        <v>1</v>
      </c>
      <c r="N130" s="114">
        <f t="shared" si="26"/>
        <v>79</v>
      </c>
      <c r="O130" s="115"/>
      <c r="P130" s="106">
        <v>2050302</v>
      </c>
      <c r="Q130" s="106" t="s">
        <v>39</v>
      </c>
      <c r="R130" s="111">
        <f t="shared" si="27"/>
        <v>1</v>
      </c>
      <c r="S130" s="111">
        <f t="shared" si="28"/>
        <v>0</v>
      </c>
      <c r="T130" s="111">
        <f t="shared" si="29"/>
        <v>0</v>
      </c>
      <c r="U130" s="111">
        <f t="shared" si="30"/>
        <v>0</v>
      </c>
    </row>
    <row r="131" spans="1:21" s="110" customFormat="1" ht="16.5" customHeight="1">
      <c r="A131" s="78" t="s">
        <v>116</v>
      </c>
      <c r="B131" s="108">
        <f aca="true" t="shared" si="46" ref="B131:G131">SUM(B132)</f>
        <v>215</v>
      </c>
      <c r="C131" s="108">
        <f t="shared" si="46"/>
        <v>214</v>
      </c>
      <c r="D131" s="108">
        <f t="shared" si="46"/>
        <v>202</v>
      </c>
      <c r="E131" s="108">
        <f t="shared" si="46"/>
        <v>12</v>
      </c>
      <c r="F131" s="108">
        <f t="shared" si="46"/>
        <v>0</v>
      </c>
      <c r="G131" s="108">
        <f t="shared" si="46"/>
        <v>0</v>
      </c>
      <c r="H131" s="108">
        <f t="shared" si="24"/>
        <v>220</v>
      </c>
      <c r="I131" s="108">
        <f>SUM(I132)</f>
        <v>208</v>
      </c>
      <c r="J131" s="108">
        <f>SUM(J132)</f>
        <v>12</v>
      </c>
      <c r="K131" s="108">
        <f>SUM(K132)</f>
        <v>0</v>
      </c>
      <c r="L131" s="108">
        <f>SUM(L132)</f>
        <v>0</v>
      </c>
      <c r="M131" s="109">
        <f t="shared" si="25"/>
        <v>6</v>
      </c>
      <c r="N131" s="109">
        <f t="shared" si="26"/>
        <v>5</v>
      </c>
      <c r="O131" s="80"/>
      <c r="P131" s="110">
        <v>20504</v>
      </c>
      <c r="Q131" s="110" t="s">
        <v>37</v>
      </c>
      <c r="R131" s="111">
        <f t="shared" si="27"/>
        <v>6</v>
      </c>
      <c r="S131" s="111">
        <f t="shared" si="28"/>
        <v>0</v>
      </c>
      <c r="T131" s="111">
        <f t="shared" si="29"/>
        <v>0</v>
      </c>
      <c r="U131" s="111">
        <f t="shared" si="30"/>
        <v>0</v>
      </c>
    </row>
    <row r="132" spans="1:21" s="110" customFormat="1" ht="16.5" customHeight="1">
      <c r="A132" s="79" t="s">
        <v>117</v>
      </c>
      <c r="B132" s="112">
        <v>215</v>
      </c>
      <c r="C132" s="113">
        <v>214</v>
      </c>
      <c r="D132" s="112">
        <v>202</v>
      </c>
      <c r="E132" s="112">
        <v>12</v>
      </c>
      <c r="F132" s="112">
        <v>0</v>
      </c>
      <c r="G132" s="112">
        <v>0</v>
      </c>
      <c r="H132" s="108">
        <f t="shared" si="24"/>
        <v>220</v>
      </c>
      <c r="I132" s="112">
        <v>208</v>
      </c>
      <c r="J132" s="112">
        <v>12</v>
      </c>
      <c r="K132" s="112">
        <v>0</v>
      </c>
      <c r="L132" s="112">
        <v>0</v>
      </c>
      <c r="M132" s="114">
        <f t="shared" si="25"/>
        <v>6</v>
      </c>
      <c r="N132" s="114">
        <f t="shared" si="26"/>
        <v>5</v>
      </c>
      <c r="O132" s="80"/>
      <c r="P132" s="106">
        <v>2050499</v>
      </c>
      <c r="Q132" s="106" t="s">
        <v>39</v>
      </c>
      <c r="R132" s="111">
        <f t="shared" si="27"/>
        <v>6</v>
      </c>
      <c r="S132" s="111">
        <f t="shared" si="28"/>
        <v>0</v>
      </c>
      <c r="T132" s="111">
        <f t="shared" si="29"/>
        <v>0</v>
      </c>
      <c r="U132" s="111">
        <f t="shared" si="30"/>
        <v>0</v>
      </c>
    </row>
    <row r="133" spans="1:21" s="110" customFormat="1" ht="16.5" customHeight="1">
      <c r="A133" s="78" t="s">
        <v>118</v>
      </c>
      <c r="B133" s="108">
        <f aca="true" t="shared" si="47" ref="B133:G133">SUM(B134:B134)</f>
        <v>530</v>
      </c>
      <c r="C133" s="108">
        <f t="shared" si="47"/>
        <v>531</v>
      </c>
      <c r="D133" s="108">
        <f t="shared" si="47"/>
        <v>431</v>
      </c>
      <c r="E133" s="108">
        <f t="shared" si="47"/>
        <v>100</v>
      </c>
      <c r="F133" s="108">
        <f t="shared" si="47"/>
        <v>0</v>
      </c>
      <c r="G133" s="108">
        <f t="shared" si="47"/>
        <v>0</v>
      </c>
      <c r="H133" s="108">
        <f t="shared" si="24"/>
        <v>555</v>
      </c>
      <c r="I133" s="108">
        <f>SUM(I134:I134)</f>
        <v>455</v>
      </c>
      <c r="J133" s="108">
        <f>SUM(J134:J134)</f>
        <v>100</v>
      </c>
      <c r="K133" s="108">
        <f>SUM(K134:K134)</f>
        <v>0</v>
      </c>
      <c r="L133" s="108">
        <f>SUM(L134:L134)</f>
        <v>0</v>
      </c>
      <c r="M133" s="109">
        <f t="shared" si="25"/>
        <v>24</v>
      </c>
      <c r="N133" s="109">
        <f t="shared" si="26"/>
        <v>25</v>
      </c>
      <c r="O133" s="80"/>
      <c r="P133" s="110">
        <v>20507</v>
      </c>
      <c r="Q133" s="110" t="s">
        <v>37</v>
      </c>
      <c r="R133" s="111">
        <f t="shared" si="27"/>
        <v>24</v>
      </c>
      <c r="S133" s="111">
        <f t="shared" si="28"/>
        <v>0</v>
      </c>
      <c r="T133" s="111">
        <f t="shared" si="29"/>
        <v>0</v>
      </c>
      <c r="U133" s="111">
        <f t="shared" si="30"/>
        <v>0</v>
      </c>
    </row>
    <row r="134" spans="1:21" s="106" customFormat="1" ht="16.5" customHeight="1">
      <c r="A134" s="79" t="s">
        <v>119</v>
      </c>
      <c r="B134" s="112">
        <v>530</v>
      </c>
      <c r="C134" s="113">
        <v>531</v>
      </c>
      <c r="D134" s="112">
        <v>431</v>
      </c>
      <c r="E134" s="112">
        <v>100</v>
      </c>
      <c r="F134" s="112">
        <v>0</v>
      </c>
      <c r="G134" s="112">
        <v>0</v>
      </c>
      <c r="H134" s="113">
        <f aca="true" t="shared" si="48" ref="H134:H197">SUM(I134:L134)</f>
        <v>555</v>
      </c>
      <c r="I134" s="112">
        <v>455</v>
      </c>
      <c r="J134" s="112">
        <v>100</v>
      </c>
      <c r="K134" s="112">
        <v>0</v>
      </c>
      <c r="L134" s="112">
        <v>0</v>
      </c>
      <c r="M134" s="114">
        <f aca="true" t="shared" si="49" ref="M134:M197">H134-C134</f>
        <v>24</v>
      </c>
      <c r="N134" s="114">
        <f aca="true" t="shared" si="50" ref="N134:N197">H134-B134</f>
        <v>25</v>
      </c>
      <c r="O134" s="115"/>
      <c r="P134" s="106">
        <v>2050701</v>
      </c>
      <c r="Q134" s="106" t="s">
        <v>39</v>
      </c>
      <c r="R134" s="111">
        <f t="shared" si="27"/>
        <v>24</v>
      </c>
      <c r="S134" s="111">
        <f t="shared" si="28"/>
        <v>0</v>
      </c>
      <c r="T134" s="111">
        <f t="shared" si="29"/>
        <v>0</v>
      </c>
      <c r="U134" s="111">
        <f t="shared" si="30"/>
        <v>0</v>
      </c>
    </row>
    <row r="135" spans="1:21" s="110" customFormat="1" ht="16.5" customHeight="1">
      <c r="A135" s="78" t="s">
        <v>120</v>
      </c>
      <c r="B135" s="108">
        <f aca="true" t="shared" si="51" ref="B135:G135">SUM(B136:B137)</f>
        <v>676</v>
      </c>
      <c r="C135" s="108">
        <f t="shared" si="51"/>
        <v>672</v>
      </c>
      <c r="D135" s="108">
        <f t="shared" si="51"/>
        <v>536</v>
      </c>
      <c r="E135" s="108">
        <f t="shared" si="51"/>
        <v>136</v>
      </c>
      <c r="F135" s="108">
        <f t="shared" si="51"/>
        <v>0</v>
      </c>
      <c r="G135" s="108">
        <f t="shared" si="51"/>
        <v>0</v>
      </c>
      <c r="H135" s="108">
        <f t="shared" si="48"/>
        <v>695</v>
      </c>
      <c r="I135" s="108">
        <f>SUM(I136:I137)</f>
        <v>560</v>
      </c>
      <c r="J135" s="108">
        <f>SUM(J136:J137)</f>
        <v>135</v>
      </c>
      <c r="K135" s="108">
        <f>SUM(K136:K137)</f>
        <v>0</v>
      </c>
      <c r="L135" s="108">
        <f>SUM(L136:L137)</f>
        <v>0</v>
      </c>
      <c r="M135" s="109">
        <f t="shared" si="49"/>
        <v>23</v>
      </c>
      <c r="N135" s="109">
        <f t="shared" si="50"/>
        <v>19</v>
      </c>
      <c r="O135" s="80"/>
      <c r="P135" s="110">
        <v>20508</v>
      </c>
      <c r="Q135" s="110" t="s">
        <v>37</v>
      </c>
      <c r="R135" s="111">
        <f aca="true" t="shared" si="52" ref="R135:R198">I135-D135</f>
        <v>24</v>
      </c>
      <c r="S135" s="111">
        <f aca="true" t="shared" si="53" ref="S135:S198">J135-E135</f>
        <v>-1</v>
      </c>
      <c r="T135" s="111">
        <f aca="true" t="shared" si="54" ref="T135:T198">K135-F135</f>
        <v>0</v>
      </c>
      <c r="U135" s="111">
        <f aca="true" t="shared" si="55" ref="U135:U198">L135-G135</f>
        <v>0</v>
      </c>
    </row>
    <row r="136" spans="1:21" s="106" customFormat="1" ht="16.5" customHeight="1">
      <c r="A136" s="79" t="s">
        <v>121</v>
      </c>
      <c r="B136" s="112">
        <v>407</v>
      </c>
      <c r="C136" s="113">
        <v>383</v>
      </c>
      <c r="D136" s="112">
        <v>363</v>
      </c>
      <c r="E136" s="112">
        <v>20</v>
      </c>
      <c r="F136" s="112">
        <v>0</v>
      </c>
      <c r="G136" s="112">
        <v>0</v>
      </c>
      <c r="H136" s="108">
        <f t="shared" si="48"/>
        <v>401</v>
      </c>
      <c r="I136" s="112">
        <v>382</v>
      </c>
      <c r="J136" s="112">
        <v>19</v>
      </c>
      <c r="K136" s="112">
        <v>0</v>
      </c>
      <c r="L136" s="112">
        <v>0</v>
      </c>
      <c r="M136" s="114">
        <f t="shared" si="49"/>
        <v>18</v>
      </c>
      <c r="N136" s="114">
        <f t="shared" si="50"/>
        <v>-6</v>
      </c>
      <c r="O136" s="115"/>
      <c r="P136" s="106">
        <v>2050801</v>
      </c>
      <c r="Q136" s="106" t="s">
        <v>39</v>
      </c>
      <c r="R136" s="111">
        <f t="shared" si="52"/>
        <v>19</v>
      </c>
      <c r="S136" s="111">
        <f t="shared" si="53"/>
        <v>-1</v>
      </c>
      <c r="T136" s="111">
        <f t="shared" si="54"/>
        <v>0</v>
      </c>
      <c r="U136" s="111">
        <f t="shared" si="55"/>
        <v>0</v>
      </c>
    </row>
    <row r="137" spans="1:21" s="106" customFormat="1" ht="16.5" customHeight="1">
      <c r="A137" s="79" t="s">
        <v>122</v>
      </c>
      <c r="B137" s="112">
        <v>269</v>
      </c>
      <c r="C137" s="113">
        <v>289</v>
      </c>
      <c r="D137" s="112">
        <v>173</v>
      </c>
      <c r="E137" s="112">
        <v>116</v>
      </c>
      <c r="F137" s="112">
        <v>0</v>
      </c>
      <c r="G137" s="112">
        <v>0</v>
      </c>
      <c r="H137" s="113">
        <f t="shared" si="48"/>
        <v>294</v>
      </c>
      <c r="I137" s="112">
        <v>178</v>
      </c>
      <c r="J137" s="112">
        <v>116</v>
      </c>
      <c r="K137" s="112">
        <v>0</v>
      </c>
      <c r="L137" s="112">
        <v>0</v>
      </c>
      <c r="M137" s="114">
        <f t="shared" si="49"/>
        <v>5</v>
      </c>
      <c r="N137" s="114">
        <f t="shared" si="50"/>
        <v>25</v>
      </c>
      <c r="O137" s="115"/>
      <c r="P137" s="106">
        <v>2050802</v>
      </c>
      <c r="Q137" s="106" t="s">
        <v>39</v>
      </c>
      <c r="R137" s="111">
        <f t="shared" si="52"/>
        <v>5</v>
      </c>
      <c r="S137" s="111">
        <f t="shared" si="53"/>
        <v>0</v>
      </c>
      <c r="T137" s="111">
        <f t="shared" si="54"/>
        <v>0</v>
      </c>
      <c r="U137" s="111">
        <f t="shared" si="55"/>
        <v>0</v>
      </c>
    </row>
    <row r="138" spans="1:21" s="110" customFormat="1" ht="16.5" customHeight="1">
      <c r="A138" s="78" t="s">
        <v>123</v>
      </c>
      <c r="B138" s="108">
        <f aca="true" t="shared" si="56" ref="B138:G138">SUM(B139)</f>
        <v>2330</v>
      </c>
      <c r="C138" s="108">
        <f t="shared" si="56"/>
        <v>2100</v>
      </c>
      <c r="D138" s="108">
        <f t="shared" si="56"/>
        <v>0</v>
      </c>
      <c r="E138" s="108">
        <f t="shared" si="56"/>
        <v>0</v>
      </c>
      <c r="F138" s="108">
        <f t="shared" si="56"/>
        <v>0</v>
      </c>
      <c r="G138" s="108">
        <f t="shared" si="56"/>
        <v>2100</v>
      </c>
      <c r="H138" s="108">
        <f t="shared" si="48"/>
        <v>2100</v>
      </c>
      <c r="I138" s="108">
        <f>SUM(I139)</f>
        <v>0</v>
      </c>
      <c r="J138" s="108">
        <f>SUM(J139)</f>
        <v>0</v>
      </c>
      <c r="K138" s="108">
        <f>SUM(K139)</f>
        <v>0</v>
      </c>
      <c r="L138" s="108">
        <f>SUM(L139)</f>
        <v>2100</v>
      </c>
      <c r="M138" s="109">
        <f t="shared" si="49"/>
        <v>0</v>
      </c>
      <c r="N138" s="109">
        <f t="shared" si="50"/>
        <v>-230</v>
      </c>
      <c r="O138" s="80"/>
      <c r="P138" s="110">
        <v>20509</v>
      </c>
      <c r="Q138" s="110" t="s">
        <v>37</v>
      </c>
      <c r="R138" s="111">
        <f t="shared" si="52"/>
        <v>0</v>
      </c>
      <c r="S138" s="111">
        <f t="shared" si="53"/>
        <v>0</v>
      </c>
      <c r="T138" s="111">
        <f t="shared" si="54"/>
        <v>0</v>
      </c>
      <c r="U138" s="111">
        <f t="shared" si="55"/>
        <v>0</v>
      </c>
    </row>
    <row r="139" spans="1:21" s="106" customFormat="1" ht="16.5" customHeight="1">
      <c r="A139" s="79" t="s">
        <v>124</v>
      </c>
      <c r="B139" s="112">
        <v>2330</v>
      </c>
      <c r="C139" s="113">
        <v>2100</v>
      </c>
      <c r="D139" s="112">
        <v>0</v>
      </c>
      <c r="E139" s="112">
        <v>0</v>
      </c>
      <c r="F139" s="112">
        <v>0</v>
      </c>
      <c r="G139" s="112">
        <v>2100</v>
      </c>
      <c r="H139" s="113">
        <f t="shared" si="48"/>
        <v>2100</v>
      </c>
      <c r="I139" s="112">
        <v>0</v>
      </c>
      <c r="J139" s="112">
        <v>0</v>
      </c>
      <c r="K139" s="112">
        <v>0</v>
      </c>
      <c r="L139" s="112">
        <v>2100</v>
      </c>
      <c r="M139" s="114">
        <f t="shared" si="49"/>
        <v>0</v>
      </c>
      <c r="N139" s="114">
        <f t="shared" si="50"/>
        <v>-230</v>
      </c>
      <c r="O139" s="115"/>
      <c r="P139" s="106">
        <v>2050999</v>
      </c>
      <c r="Q139" s="106" t="s">
        <v>39</v>
      </c>
      <c r="R139" s="111">
        <f t="shared" si="52"/>
        <v>0</v>
      </c>
      <c r="S139" s="111">
        <f t="shared" si="53"/>
        <v>0</v>
      </c>
      <c r="T139" s="111">
        <f t="shared" si="54"/>
        <v>0</v>
      </c>
      <c r="U139" s="111">
        <f t="shared" si="55"/>
        <v>0</v>
      </c>
    </row>
    <row r="140" spans="1:21" s="110" customFormat="1" ht="16.5" customHeight="1">
      <c r="A140" s="78" t="s">
        <v>125</v>
      </c>
      <c r="B140" s="108">
        <f aca="true" t="shared" si="57" ref="B140:G140">SUM(B141,B144,B146,B149)</f>
        <v>2637</v>
      </c>
      <c r="C140" s="108">
        <f t="shared" si="57"/>
        <v>2662</v>
      </c>
      <c r="D140" s="108">
        <f t="shared" si="57"/>
        <v>723</v>
      </c>
      <c r="E140" s="108">
        <f t="shared" si="57"/>
        <v>91</v>
      </c>
      <c r="F140" s="108">
        <f t="shared" si="57"/>
        <v>0</v>
      </c>
      <c r="G140" s="108">
        <f t="shared" si="57"/>
        <v>1848</v>
      </c>
      <c r="H140" s="108">
        <f t="shared" si="48"/>
        <v>2638</v>
      </c>
      <c r="I140" s="108">
        <f>SUM(I141,I144,I146,I149)</f>
        <v>677</v>
      </c>
      <c r="J140" s="108">
        <f>SUM(J141,J144,J146,J149)</f>
        <v>82</v>
      </c>
      <c r="K140" s="108">
        <f>SUM(K141,K144,K146,K149)</f>
        <v>0</v>
      </c>
      <c r="L140" s="108">
        <f>SUM(L141,L144,L146,L149)</f>
        <v>1879</v>
      </c>
      <c r="M140" s="109">
        <f t="shared" si="49"/>
        <v>-24</v>
      </c>
      <c r="N140" s="109">
        <f t="shared" si="50"/>
        <v>1</v>
      </c>
      <c r="O140" s="80"/>
      <c r="P140" s="110">
        <v>206</v>
      </c>
      <c r="Q140" s="110" t="s">
        <v>35</v>
      </c>
      <c r="R140" s="111">
        <f t="shared" si="52"/>
        <v>-46</v>
      </c>
      <c r="S140" s="111">
        <f t="shared" si="53"/>
        <v>-9</v>
      </c>
      <c r="T140" s="111">
        <f t="shared" si="54"/>
        <v>0</v>
      </c>
      <c r="U140" s="111">
        <f t="shared" si="55"/>
        <v>31</v>
      </c>
    </row>
    <row r="141" spans="1:21" s="110" customFormat="1" ht="16.5" customHeight="1">
      <c r="A141" s="78" t="s">
        <v>126</v>
      </c>
      <c r="B141" s="108">
        <f aca="true" t="shared" si="58" ref="B141:G141">SUM(B142:B143)</f>
        <v>321</v>
      </c>
      <c r="C141" s="108">
        <f t="shared" si="58"/>
        <v>311</v>
      </c>
      <c r="D141" s="108">
        <f t="shared" si="58"/>
        <v>277</v>
      </c>
      <c r="E141" s="108">
        <f t="shared" si="58"/>
        <v>34</v>
      </c>
      <c r="F141" s="108">
        <f t="shared" si="58"/>
        <v>0</v>
      </c>
      <c r="G141" s="108">
        <f t="shared" si="58"/>
        <v>0</v>
      </c>
      <c r="H141" s="108">
        <f t="shared" si="48"/>
        <v>287</v>
      </c>
      <c r="I141" s="108">
        <f>SUM(I142:I143)</f>
        <v>249</v>
      </c>
      <c r="J141" s="108">
        <f>SUM(J142:J143)</f>
        <v>38</v>
      </c>
      <c r="K141" s="108">
        <f>SUM(K142:K143)</f>
        <v>0</v>
      </c>
      <c r="L141" s="108">
        <f>SUM(L142:L143)</f>
        <v>0</v>
      </c>
      <c r="M141" s="109">
        <f t="shared" si="49"/>
        <v>-24</v>
      </c>
      <c r="N141" s="109">
        <f t="shared" si="50"/>
        <v>-34</v>
      </c>
      <c r="O141" s="80"/>
      <c r="P141" s="110">
        <v>20601</v>
      </c>
      <c r="Q141" s="110" t="s">
        <v>37</v>
      </c>
      <c r="R141" s="111">
        <f t="shared" si="52"/>
        <v>-28</v>
      </c>
      <c r="S141" s="111">
        <f t="shared" si="53"/>
        <v>4</v>
      </c>
      <c r="T141" s="111">
        <f t="shared" si="54"/>
        <v>0</v>
      </c>
      <c r="U141" s="111">
        <f t="shared" si="55"/>
        <v>0</v>
      </c>
    </row>
    <row r="142" spans="1:21" s="106" customFormat="1" ht="16.5" customHeight="1">
      <c r="A142" s="79" t="s">
        <v>38</v>
      </c>
      <c r="B142" s="112">
        <v>189</v>
      </c>
      <c r="C142" s="113">
        <v>171</v>
      </c>
      <c r="D142" s="112">
        <v>137</v>
      </c>
      <c r="E142" s="112">
        <v>34</v>
      </c>
      <c r="F142" s="112">
        <v>0</v>
      </c>
      <c r="G142" s="112">
        <v>0</v>
      </c>
      <c r="H142" s="113">
        <f t="shared" si="48"/>
        <v>165</v>
      </c>
      <c r="I142" s="112">
        <v>127</v>
      </c>
      <c r="J142" s="112">
        <v>38</v>
      </c>
      <c r="K142" s="112">
        <v>0</v>
      </c>
      <c r="L142" s="112">
        <v>0</v>
      </c>
      <c r="M142" s="114">
        <f t="shared" si="49"/>
        <v>-6</v>
      </c>
      <c r="N142" s="114">
        <f t="shared" si="50"/>
        <v>-24</v>
      </c>
      <c r="O142" s="115"/>
      <c r="P142" s="106">
        <v>2060101</v>
      </c>
      <c r="Q142" s="106" t="s">
        <v>39</v>
      </c>
      <c r="R142" s="111">
        <f t="shared" si="52"/>
        <v>-10</v>
      </c>
      <c r="S142" s="111">
        <f t="shared" si="53"/>
        <v>4</v>
      </c>
      <c r="T142" s="111">
        <f t="shared" si="54"/>
        <v>0</v>
      </c>
      <c r="U142" s="111">
        <f t="shared" si="55"/>
        <v>0</v>
      </c>
    </row>
    <row r="143" spans="1:21" s="110" customFormat="1" ht="16.5" customHeight="1">
      <c r="A143" s="79" t="s">
        <v>127</v>
      </c>
      <c r="B143" s="112">
        <v>132</v>
      </c>
      <c r="C143" s="113">
        <v>140</v>
      </c>
      <c r="D143" s="112">
        <v>140</v>
      </c>
      <c r="E143" s="112"/>
      <c r="F143" s="112">
        <v>0</v>
      </c>
      <c r="G143" s="112">
        <v>0</v>
      </c>
      <c r="H143" s="108">
        <f t="shared" si="48"/>
        <v>122</v>
      </c>
      <c r="I143" s="112">
        <v>122</v>
      </c>
      <c r="J143" s="112">
        <v>0</v>
      </c>
      <c r="K143" s="112">
        <v>0</v>
      </c>
      <c r="L143" s="112">
        <v>0</v>
      </c>
      <c r="M143" s="114">
        <f t="shared" si="49"/>
        <v>-18</v>
      </c>
      <c r="N143" s="114">
        <f t="shared" si="50"/>
        <v>-10</v>
      </c>
      <c r="O143" s="80"/>
      <c r="P143" s="106">
        <v>2060199</v>
      </c>
      <c r="Q143" s="106" t="s">
        <v>39</v>
      </c>
      <c r="R143" s="111">
        <f t="shared" si="52"/>
        <v>-18</v>
      </c>
      <c r="S143" s="111">
        <f t="shared" si="53"/>
        <v>0</v>
      </c>
      <c r="T143" s="111">
        <f t="shared" si="54"/>
        <v>0</v>
      </c>
      <c r="U143" s="111">
        <f t="shared" si="55"/>
        <v>0</v>
      </c>
    </row>
    <row r="144" spans="1:21" s="110" customFormat="1" ht="16.5" customHeight="1">
      <c r="A144" s="78" t="s">
        <v>128</v>
      </c>
      <c r="B144" s="108">
        <f aca="true" t="shared" si="59" ref="B144:G144">SUM(B145)</f>
        <v>1720</v>
      </c>
      <c r="C144" s="108">
        <f t="shared" si="59"/>
        <v>1720</v>
      </c>
      <c r="D144" s="108">
        <f t="shared" si="59"/>
        <v>0</v>
      </c>
      <c r="E144" s="108">
        <f t="shared" si="59"/>
        <v>0</v>
      </c>
      <c r="F144" s="108">
        <f t="shared" si="59"/>
        <v>0</v>
      </c>
      <c r="G144" s="108">
        <f t="shared" si="59"/>
        <v>1720</v>
      </c>
      <c r="H144" s="108">
        <f t="shared" si="48"/>
        <v>1750</v>
      </c>
      <c r="I144" s="108">
        <f>SUM(I145)</f>
        <v>0</v>
      </c>
      <c r="J144" s="108">
        <f>SUM(J145)</f>
        <v>0</v>
      </c>
      <c r="K144" s="108">
        <f>SUM(K145)</f>
        <v>0</v>
      </c>
      <c r="L144" s="108">
        <f>SUM(L145)</f>
        <v>1750</v>
      </c>
      <c r="M144" s="109">
        <f t="shared" si="49"/>
        <v>30</v>
      </c>
      <c r="N144" s="109">
        <f t="shared" si="50"/>
        <v>30</v>
      </c>
      <c r="O144" s="80"/>
      <c r="P144" s="110">
        <v>20604</v>
      </c>
      <c r="Q144" s="110" t="s">
        <v>37</v>
      </c>
      <c r="R144" s="111">
        <f t="shared" si="52"/>
        <v>0</v>
      </c>
      <c r="S144" s="111">
        <f t="shared" si="53"/>
        <v>0</v>
      </c>
      <c r="T144" s="111">
        <f t="shared" si="54"/>
        <v>0</v>
      </c>
      <c r="U144" s="111">
        <f t="shared" si="55"/>
        <v>30</v>
      </c>
    </row>
    <row r="145" spans="1:21" s="106" customFormat="1" ht="16.5" customHeight="1">
      <c r="A145" s="79" t="s">
        <v>129</v>
      </c>
      <c r="B145" s="112">
        <v>1720</v>
      </c>
      <c r="C145" s="113">
        <v>1720</v>
      </c>
      <c r="D145" s="112">
        <v>0</v>
      </c>
      <c r="E145" s="112">
        <v>0</v>
      </c>
      <c r="F145" s="112">
        <v>0</v>
      </c>
      <c r="G145" s="112">
        <v>1720</v>
      </c>
      <c r="H145" s="113">
        <f t="shared" si="48"/>
        <v>1750</v>
      </c>
      <c r="I145" s="112">
        <v>0</v>
      </c>
      <c r="J145" s="112">
        <v>0</v>
      </c>
      <c r="K145" s="112">
        <v>0</v>
      </c>
      <c r="L145" s="112">
        <f>1720+30</f>
        <v>1750</v>
      </c>
      <c r="M145" s="114">
        <f t="shared" si="49"/>
        <v>30</v>
      </c>
      <c r="N145" s="114">
        <f t="shared" si="50"/>
        <v>30</v>
      </c>
      <c r="O145" s="115"/>
      <c r="P145" s="106">
        <v>2060499</v>
      </c>
      <c r="Q145" s="106" t="s">
        <v>39</v>
      </c>
      <c r="R145" s="111">
        <f t="shared" si="52"/>
        <v>0</v>
      </c>
      <c r="S145" s="111">
        <f t="shared" si="53"/>
        <v>0</v>
      </c>
      <c r="T145" s="111">
        <f t="shared" si="54"/>
        <v>0</v>
      </c>
      <c r="U145" s="111">
        <f t="shared" si="55"/>
        <v>30</v>
      </c>
    </row>
    <row r="146" spans="1:21" s="110" customFormat="1" ht="16.5" customHeight="1">
      <c r="A146" s="78" t="s">
        <v>130</v>
      </c>
      <c r="B146" s="108">
        <f aca="true" t="shared" si="60" ref="B146:G146">SUM(B147:B148)</f>
        <v>252</v>
      </c>
      <c r="C146" s="108">
        <f t="shared" si="60"/>
        <v>276</v>
      </c>
      <c r="D146" s="108">
        <f t="shared" si="60"/>
        <v>137</v>
      </c>
      <c r="E146" s="108">
        <f t="shared" si="60"/>
        <v>11</v>
      </c>
      <c r="F146" s="108">
        <f t="shared" si="60"/>
        <v>0</v>
      </c>
      <c r="G146" s="108">
        <f t="shared" si="60"/>
        <v>128</v>
      </c>
      <c r="H146" s="108">
        <f t="shared" si="48"/>
        <v>263</v>
      </c>
      <c r="I146" s="108">
        <f>SUM(I147:I148)</f>
        <v>123</v>
      </c>
      <c r="J146" s="108">
        <f>SUM(J147:J148)</f>
        <v>11</v>
      </c>
      <c r="K146" s="108">
        <f>SUM(K147:K148)</f>
        <v>0</v>
      </c>
      <c r="L146" s="108">
        <f>SUM(L147:L148)</f>
        <v>129</v>
      </c>
      <c r="M146" s="109">
        <f t="shared" si="49"/>
        <v>-13</v>
      </c>
      <c r="N146" s="109">
        <f t="shared" si="50"/>
        <v>11</v>
      </c>
      <c r="O146" s="80"/>
      <c r="P146" s="110">
        <v>20607</v>
      </c>
      <c r="Q146" s="110" t="s">
        <v>37</v>
      </c>
      <c r="R146" s="111">
        <f t="shared" si="52"/>
        <v>-14</v>
      </c>
      <c r="S146" s="111">
        <f t="shared" si="53"/>
        <v>0</v>
      </c>
      <c r="T146" s="111">
        <f t="shared" si="54"/>
        <v>0</v>
      </c>
      <c r="U146" s="111">
        <f t="shared" si="55"/>
        <v>1</v>
      </c>
    </row>
    <row r="147" spans="1:21" s="106" customFormat="1" ht="16.5" customHeight="1">
      <c r="A147" s="79" t="s">
        <v>131</v>
      </c>
      <c r="B147" s="112">
        <v>124</v>
      </c>
      <c r="C147" s="113">
        <v>148</v>
      </c>
      <c r="D147" s="112">
        <v>137</v>
      </c>
      <c r="E147" s="112">
        <v>11</v>
      </c>
      <c r="F147" s="112">
        <v>0</v>
      </c>
      <c r="G147" s="112">
        <v>0</v>
      </c>
      <c r="H147" s="113">
        <f t="shared" si="48"/>
        <v>134</v>
      </c>
      <c r="I147" s="112">
        <v>123</v>
      </c>
      <c r="J147" s="112">
        <v>11</v>
      </c>
      <c r="K147" s="112">
        <v>0</v>
      </c>
      <c r="L147" s="112">
        <v>0</v>
      </c>
      <c r="M147" s="114">
        <f t="shared" si="49"/>
        <v>-14</v>
      </c>
      <c r="N147" s="114">
        <f t="shared" si="50"/>
        <v>10</v>
      </c>
      <c r="O147" s="115"/>
      <c r="P147" s="106">
        <v>2060701</v>
      </c>
      <c r="Q147" s="106" t="s">
        <v>39</v>
      </c>
      <c r="R147" s="111">
        <f t="shared" si="52"/>
        <v>-14</v>
      </c>
      <c r="S147" s="111">
        <f t="shared" si="53"/>
        <v>0</v>
      </c>
      <c r="T147" s="111">
        <f t="shared" si="54"/>
        <v>0</v>
      </c>
      <c r="U147" s="111">
        <f t="shared" si="55"/>
        <v>0</v>
      </c>
    </row>
    <row r="148" spans="1:21" s="106" customFormat="1" ht="16.5" customHeight="1">
      <c r="A148" s="79" t="s">
        <v>132</v>
      </c>
      <c r="B148" s="112">
        <v>128</v>
      </c>
      <c r="C148" s="113">
        <v>128</v>
      </c>
      <c r="D148" s="112">
        <v>0</v>
      </c>
      <c r="E148" s="112">
        <v>0</v>
      </c>
      <c r="F148" s="112">
        <v>0</v>
      </c>
      <c r="G148" s="112">
        <v>128</v>
      </c>
      <c r="H148" s="113">
        <f t="shared" si="48"/>
        <v>129</v>
      </c>
      <c r="I148" s="112">
        <v>0</v>
      </c>
      <c r="J148" s="112">
        <v>0</v>
      </c>
      <c r="K148" s="112">
        <v>0</v>
      </c>
      <c r="L148" s="112">
        <v>129</v>
      </c>
      <c r="M148" s="114">
        <f t="shared" si="49"/>
        <v>1</v>
      </c>
      <c r="N148" s="114">
        <f t="shared" si="50"/>
        <v>1</v>
      </c>
      <c r="O148" s="115"/>
      <c r="P148" s="106">
        <v>2060702</v>
      </c>
      <c r="Q148" s="106" t="s">
        <v>39</v>
      </c>
      <c r="R148" s="111">
        <f t="shared" si="52"/>
        <v>0</v>
      </c>
      <c r="S148" s="111">
        <f t="shared" si="53"/>
        <v>0</v>
      </c>
      <c r="T148" s="111">
        <f t="shared" si="54"/>
        <v>0</v>
      </c>
      <c r="U148" s="111">
        <f t="shared" si="55"/>
        <v>1</v>
      </c>
    </row>
    <row r="149" spans="1:21" s="110" customFormat="1" ht="16.5" customHeight="1">
      <c r="A149" s="78" t="s">
        <v>133</v>
      </c>
      <c r="B149" s="108">
        <f aca="true" t="shared" si="61" ref="B149:G149">SUM(B150)</f>
        <v>344</v>
      </c>
      <c r="C149" s="108">
        <f t="shared" si="61"/>
        <v>355</v>
      </c>
      <c r="D149" s="108">
        <f t="shared" si="61"/>
        <v>309</v>
      </c>
      <c r="E149" s="108">
        <f t="shared" si="61"/>
        <v>46</v>
      </c>
      <c r="F149" s="108">
        <f t="shared" si="61"/>
        <v>0</v>
      </c>
      <c r="G149" s="108">
        <f t="shared" si="61"/>
        <v>0</v>
      </c>
      <c r="H149" s="108">
        <f t="shared" si="48"/>
        <v>338</v>
      </c>
      <c r="I149" s="108">
        <f>SUM(I150)</f>
        <v>305</v>
      </c>
      <c r="J149" s="108">
        <f>SUM(J150)</f>
        <v>33</v>
      </c>
      <c r="K149" s="108">
        <f>SUM(K150)</f>
        <v>0</v>
      </c>
      <c r="L149" s="108">
        <f>SUM(L150)</f>
        <v>0</v>
      </c>
      <c r="M149" s="109">
        <f t="shared" si="49"/>
        <v>-17</v>
      </c>
      <c r="N149" s="109">
        <f t="shared" si="50"/>
        <v>-6</v>
      </c>
      <c r="O149" s="80"/>
      <c r="P149" s="110">
        <v>20699</v>
      </c>
      <c r="Q149" s="110" t="s">
        <v>37</v>
      </c>
      <c r="R149" s="111">
        <f t="shared" si="52"/>
        <v>-4</v>
      </c>
      <c r="S149" s="111">
        <f t="shared" si="53"/>
        <v>-13</v>
      </c>
      <c r="T149" s="111">
        <f t="shared" si="54"/>
        <v>0</v>
      </c>
      <c r="U149" s="111">
        <f t="shared" si="55"/>
        <v>0</v>
      </c>
    </row>
    <row r="150" spans="1:21" s="106" customFormat="1" ht="16.5" customHeight="1">
      <c r="A150" s="79" t="s">
        <v>134</v>
      </c>
      <c r="B150" s="112">
        <v>344</v>
      </c>
      <c r="C150" s="113">
        <v>355</v>
      </c>
      <c r="D150" s="112">
        <v>309</v>
      </c>
      <c r="E150" s="112">
        <v>46</v>
      </c>
      <c r="F150" s="112">
        <v>0</v>
      </c>
      <c r="G150" s="112">
        <v>0</v>
      </c>
      <c r="H150" s="113">
        <f t="shared" si="48"/>
        <v>338</v>
      </c>
      <c r="I150" s="112">
        <v>305</v>
      </c>
      <c r="J150" s="112">
        <v>33</v>
      </c>
      <c r="K150" s="112">
        <v>0</v>
      </c>
      <c r="L150" s="112">
        <v>0</v>
      </c>
      <c r="M150" s="114">
        <f t="shared" si="49"/>
        <v>-17</v>
      </c>
      <c r="N150" s="114">
        <f t="shared" si="50"/>
        <v>-6</v>
      </c>
      <c r="O150" s="115"/>
      <c r="P150" s="106">
        <v>2069999</v>
      </c>
      <c r="Q150" s="106" t="s">
        <v>39</v>
      </c>
      <c r="R150" s="111">
        <f t="shared" si="52"/>
        <v>-4</v>
      </c>
      <c r="S150" s="111">
        <f t="shared" si="53"/>
        <v>-13</v>
      </c>
      <c r="T150" s="111">
        <f t="shared" si="54"/>
        <v>0</v>
      </c>
      <c r="U150" s="111">
        <f t="shared" si="55"/>
        <v>0</v>
      </c>
    </row>
    <row r="151" spans="1:21" s="110" customFormat="1" ht="16.5" customHeight="1">
      <c r="A151" s="78" t="s">
        <v>135</v>
      </c>
      <c r="B151" s="108">
        <f aca="true" t="shared" si="62" ref="B151:G151">SUM(B152,B159,B162,B164,B166)</f>
        <v>1189</v>
      </c>
      <c r="C151" s="108">
        <f t="shared" si="62"/>
        <v>1380</v>
      </c>
      <c r="D151" s="108">
        <f t="shared" si="62"/>
        <v>815</v>
      </c>
      <c r="E151" s="108">
        <f t="shared" si="62"/>
        <v>535</v>
      </c>
      <c r="F151" s="108">
        <f t="shared" si="62"/>
        <v>0</v>
      </c>
      <c r="G151" s="108">
        <f t="shared" si="62"/>
        <v>30</v>
      </c>
      <c r="H151" s="108">
        <f t="shared" si="48"/>
        <v>1218</v>
      </c>
      <c r="I151" s="108">
        <f>SUM(I152,I159,I162,I164,I166)</f>
        <v>669</v>
      </c>
      <c r="J151" s="108">
        <f>SUM(J152,J159,J162,J164,J166)</f>
        <v>519</v>
      </c>
      <c r="K151" s="108">
        <f>SUM(K152,K159,K162,K164,K166)</f>
        <v>0</v>
      </c>
      <c r="L151" s="108">
        <f>SUM(L152,L159,L162,L164,L166)</f>
        <v>30</v>
      </c>
      <c r="M151" s="109">
        <f t="shared" si="49"/>
        <v>-162</v>
      </c>
      <c r="N151" s="109">
        <f t="shared" si="50"/>
        <v>29</v>
      </c>
      <c r="O151" s="80"/>
      <c r="P151" s="110">
        <v>207</v>
      </c>
      <c r="Q151" s="110" t="s">
        <v>35</v>
      </c>
      <c r="R151" s="111">
        <f t="shared" si="52"/>
        <v>-146</v>
      </c>
      <c r="S151" s="111">
        <f t="shared" si="53"/>
        <v>-16</v>
      </c>
      <c r="T151" s="111">
        <f t="shared" si="54"/>
        <v>0</v>
      </c>
      <c r="U151" s="111">
        <f t="shared" si="55"/>
        <v>0</v>
      </c>
    </row>
    <row r="152" spans="1:21" s="110" customFormat="1" ht="16.5" customHeight="1">
      <c r="A152" s="78" t="s">
        <v>136</v>
      </c>
      <c r="B152" s="108">
        <f aca="true" t="shared" si="63" ref="B152:G152">SUM(B153:B158)</f>
        <v>775</v>
      </c>
      <c r="C152" s="108">
        <f t="shared" si="63"/>
        <v>880</v>
      </c>
      <c r="D152" s="108">
        <f t="shared" si="63"/>
        <v>554</v>
      </c>
      <c r="E152" s="108">
        <f t="shared" si="63"/>
        <v>296</v>
      </c>
      <c r="F152" s="108">
        <f t="shared" si="63"/>
        <v>0</v>
      </c>
      <c r="G152" s="108">
        <f t="shared" si="63"/>
        <v>30</v>
      </c>
      <c r="H152" s="108">
        <f t="shared" si="48"/>
        <v>761</v>
      </c>
      <c r="I152" s="108">
        <f>SUM(I153:I158)</f>
        <v>446</v>
      </c>
      <c r="J152" s="108">
        <f>SUM(J153:J158)</f>
        <v>285</v>
      </c>
      <c r="K152" s="108">
        <f>SUM(K153:K158)</f>
        <v>0</v>
      </c>
      <c r="L152" s="108">
        <f>SUM(L153:L158)</f>
        <v>30</v>
      </c>
      <c r="M152" s="109">
        <f t="shared" si="49"/>
        <v>-119</v>
      </c>
      <c r="N152" s="109">
        <f t="shared" si="50"/>
        <v>-14</v>
      </c>
      <c r="O152" s="80"/>
      <c r="P152" s="110">
        <v>20701</v>
      </c>
      <c r="Q152" s="110" t="s">
        <v>37</v>
      </c>
      <c r="R152" s="111">
        <f t="shared" si="52"/>
        <v>-108</v>
      </c>
      <c r="S152" s="111">
        <f t="shared" si="53"/>
        <v>-11</v>
      </c>
      <c r="T152" s="111">
        <f t="shared" si="54"/>
        <v>0</v>
      </c>
      <c r="U152" s="111">
        <f t="shared" si="55"/>
        <v>0</v>
      </c>
    </row>
    <row r="153" spans="1:21" s="106" customFormat="1" ht="16.5" customHeight="1">
      <c r="A153" s="116" t="s">
        <v>38</v>
      </c>
      <c r="B153" s="112">
        <v>173</v>
      </c>
      <c r="C153" s="113">
        <v>167</v>
      </c>
      <c r="D153" s="112">
        <v>120</v>
      </c>
      <c r="E153" s="112">
        <v>47</v>
      </c>
      <c r="F153" s="112">
        <v>0</v>
      </c>
      <c r="G153" s="112">
        <v>0</v>
      </c>
      <c r="H153" s="113">
        <f t="shared" si="48"/>
        <v>164</v>
      </c>
      <c r="I153" s="112">
        <v>127</v>
      </c>
      <c r="J153" s="112">
        <v>37</v>
      </c>
      <c r="K153" s="112">
        <v>0</v>
      </c>
      <c r="L153" s="112">
        <v>0</v>
      </c>
      <c r="M153" s="114">
        <f t="shared" si="49"/>
        <v>-3</v>
      </c>
      <c r="N153" s="114">
        <f t="shared" si="50"/>
        <v>-9</v>
      </c>
      <c r="O153" s="115"/>
      <c r="P153" s="106">
        <v>2070101</v>
      </c>
      <c r="Q153" s="106" t="s">
        <v>39</v>
      </c>
      <c r="R153" s="111">
        <f t="shared" si="52"/>
        <v>7</v>
      </c>
      <c r="S153" s="111">
        <f t="shared" si="53"/>
        <v>-10</v>
      </c>
      <c r="T153" s="111">
        <f t="shared" si="54"/>
        <v>0</v>
      </c>
      <c r="U153" s="111">
        <f t="shared" si="55"/>
        <v>0</v>
      </c>
    </row>
    <row r="154" spans="1:21" s="106" customFormat="1" ht="16.5" customHeight="1">
      <c r="A154" s="116" t="s">
        <v>40</v>
      </c>
      <c r="B154" s="112">
        <v>123</v>
      </c>
      <c r="C154" s="113">
        <v>66</v>
      </c>
      <c r="D154" s="112">
        <v>1</v>
      </c>
      <c r="E154" s="112">
        <v>35</v>
      </c>
      <c r="F154" s="112">
        <v>0</v>
      </c>
      <c r="G154" s="112">
        <v>30</v>
      </c>
      <c r="H154" s="108">
        <f t="shared" si="48"/>
        <v>65</v>
      </c>
      <c r="I154" s="112">
        <v>0</v>
      </c>
      <c r="J154" s="112">
        <v>35</v>
      </c>
      <c r="K154" s="112">
        <v>0</v>
      </c>
      <c r="L154" s="112">
        <v>30</v>
      </c>
      <c r="M154" s="114">
        <f t="shared" si="49"/>
        <v>-1</v>
      </c>
      <c r="N154" s="114">
        <f t="shared" si="50"/>
        <v>-58</v>
      </c>
      <c r="O154" s="115"/>
      <c r="P154" s="106">
        <v>2070102</v>
      </c>
      <c r="Q154" s="106" t="s">
        <v>39</v>
      </c>
      <c r="R154" s="111">
        <f t="shared" si="52"/>
        <v>-1</v>
      </c>
      <c r="S154" s="111">
        <f t="shared" si="53"/>
        <v>0</v>
      </c>
      <c r="T154" s="111">
        <f t="shared" si="54"/>
        <v>0</v>
      </c>
      <c r="U154" s="111">
        <f t="shared" si="55"/>
        <v>0</v>
      </c>
    </row>
    <row r="155" spans="1:21" s="106" customFormat="1" ht="16.5" customHeight="1">
      <c r="A155" s="116" t="s">
        <v>137</v>
      </c>
      <c r="B155" s="112">
        <v>129</v>
      </c>
      <c r="C155" s="113">
        <v>172</v>
      </c>
      <c r="D155" s="112">
        <v>72</v>
      </c>
      <c r="E155" s="112">
        <v>100</v>
      </c>
      <c r="F155" s="112">
        <v>0</v>
      </c>
      <c r="G155" s="112">
        <v>0</v>
      </c>
      <c r="H155" s="113">
        <f t="shared" si="48"/>
        <v>165</v>
      </c>
      <c r="I155" s="112">
        <v>66</v>
      </c>
      <c r="J155" s="112">
        <v>99</v>
      </c>
      <c r="K155" s="112">
        <v>0</v>
      </c>
      <c r="L155" s="112">
        <v>0</v>
      </c>
      <c r="M155" s="114">
        <f t="shared" si="49"/>
        <v>-7</v>
      </c>
      <c r="N155" s="114">
        <f t="shared" si="50"/>
        <v>36</v>
      </c>
      <c r="O155" s="115"/>
      <c r="P155" s="106">
        <v>2070104</v>
      </c>
      <c r="Q155" s="106" t="s">
        <v>39</v>
      </c>
      <c r="R155" s="111">
        <f t="shared" si="52"/>
        <v>-6</v>
      </c>
      <c r="S155" s="111">
        <f t="shared" si="53"/>
        <v>-1</v>
      </c>
      <c r="T155" s="111">
        <f t="shared" si="54"/>
        <v>0</v>
      </c>
      <c r="U155" s="111">
        <f t="shared" si="55"/>
        <v>0</v>
      </c>
    </row>
    <row r="156" spans="1:21" s="106" customFormat="1" ht="16.5" customHeight="1">
      <c r="A156" s="116" t="s">
        <v>138</v>
      </c>
      <c r="B156" s="112">
        <v>10</v>
      </c>
      <c r="C156" s="113">
        <v>0</v>
      </c>
      <c r="D156" s="112">
        <v>0</v>
      </c>
      <c r="E156" s="112">
        <v>0</v>
      </c>
      <c r="F156" s="112">
        <v>0</v>
      </c>
      <c r="G156" s="112">
        <v>0</v>
      </c>
      <c r="H156" s="113">
        <f t="shared" si="48"/>
        <v>0</v>
      </c>
      <c r="I156" s="112"/>
      <c r="J156" s="112"/>
      <c r="K156" s="112"/>
      <c r="L156" s="112"/>
      <c r="M156" s="114">
        <f t="shared" si="49"/>
        <v>0</v>
      </c>
      <c r="N156" s="114">
        <f t="shared" si="50"/>
        <v>-10</v>
      </c>
      <c r="O156" s="115"/>
      <c r="P156" s="106">
        <v>2070108</v>
      </c>
      <c r="Q156" s="106" t="s">
        <v>39</v>
      </c>
      <c r="R156" s="111">
        <f t="shared" si="52"/>
        <v>0</v>
      </c>
      <c r="S156" s="111">
        <f t="shared" si="53"/>
        <v>0</v>
      </c>
      <c r="T156" s="111">
        <f t="shared" si="54"/>
        <v>0</v>
      </c>
      <c r="U156" s="111">
        <f t="shared" si="55"/>
        <v>0</v>
      </c>
    </row>
    <row r="157" spans="1:21" s="106" customFormat="1" ht="16.5" customHeight="1">
      <c r="A157" s="116" t="s">
        <v>139</v>
      </c>
      <c r="B157" s="112">
        <v>159</v>
      </c>
      <c r="C157" s="113">
        <v>196</v>
      </c>
      <c r="D157" s="112">
        <v>82</v>
      </c>
      <c r="E157" s="112">
        <v>114</v>
      </c>
      <c r="F157" s="112">
        <v>0</v>
      </c>
      <c r="G157" s="112">
        <v>0</v>
      </c>
      <c r="H157" s="113">
        <f t="shared" si="48"/>
        <v>193</v>
      </c>
      <c r="I157" s="112">
        <v>79</v>
      </c>
      <c r="J157" s="112">
        <v>114</v>
      </c>
      <c r="K157" s="112">
        <v>0</v>
      </c>
      <c r="L157" s="112">
        <v>0</v>
      </c>
      <c r="M157" s="114">
        <f t="shared" si="49"/>
        <v>-3</v>
      </c>
      <c r="N157" s="114">
        <f t="shared" si="50"/>
        <v>34</v>
      </c>
      <c r="O157" s="115"/>
      <c r="P157" s="106">
        <v>2070109</v>
      </c>
      <c r="Q157" s="106" t="s">
        <v>39</v>
      </c>
      <c r="R157" s="111">
        <f t="shared" si="52"/>
        <v>-3</v>
      </c>
      <c r="S157" s="111">
        <f t="shared" si="53"/>
        <v>0</v>
      </c>
      <c r="T157" s="111">
        <f t="shared" si="54"/>
        <v>0</v>
      </c>
      <c r="U157" s="111">
        <f t="shared" si="55"/>
        <v>0</v>
      </c>
    </row>
    <row r="158" spans="1:21" s="106" customFormat="1" ht="16.5" customHeight="1">
      <c r="A158" s="116" t="s">
        <v>140</v>
      </c>
      <c r="B158" s="112">
        <v>181</v>
      </c>
      <c r="C158" s="113">
        <v>279</v>
      </c>
      <c r="D158" s="112">
        <v>279</v>
      </c>
      <c r="E158" s="112">
        <v>0</v>
      </c>
      <c r="F158" s="112">
        <v>0</v>
      </c>
      <c r="G158" s="112">
        <v>0</v>
      </c>
      <c r="H158" s="108">
        <f t="shared" si="48"/>
        <v>174</v>
      </c>
      <c r="I158" s="112">
        <v>174</v>
      </c>
      <c r="J158" s="112">
        <v>0</v>
      </c>
      <c r="K158" s="112">
        <v>0</v>
      </c>
      <c r="L158" s="112">
        <v>0</v>
      </c>
      <c r="M158" s="114">
        <f t="shared" si="49"/>
        <v>-105</v>
      </c>
      <c r="N158" s="114">
        <f t="shared" si="50"/>
        <v>-7</v>
      </c>
      <c r="O158" s="115"/>
      <c r="P158" s="106">
        <v>2070112</v>
      </c>
      <c r="Q158" s="106" t="s">
        <v>39</v>
      </c>
      <c r="R158" s="111">
        <f t="shared" si="52"/>
        <v>-105</v>
      </c>
      <c r="S158" s="111">
        <f t="shared" si="53"/>
        <v>0</v>
      </c>
      <c r="T158" s="111">
        <f t="shared" si="54"/>
        <v>0</v>
      </c>
      <c r="U158" s="111">
        <f t="shared" si="55"/>
        <v>0</v>
      </c>
    </row>
    <row r="159" spans="1:21" s="110" customFormat="1" ht="16.5" customHeight="1">
      <c r="A159" s="78" t="s">
        <v>141</v>
      </c>
      <c r="B159" s="108">
        <f aca="true" t="shared" si="64" ref="B159:G159">SUM(B160:B161)</f>
        <v>85</v>
      </c>
      <c r="C159" s="108">
        <f t="shared" si="64"/>
        <v>95</v>
      </c>
      <c r="D159" s="108">
        <f t="shared" si="64"/>
        <v>0</v>
      </c>
      <c r="E159" s="108">
        <f t="shared" si="64"/>
        <v>95</v>
      </c>
      <c r="F159" s="108">
        <f t="shared" si="64"/>
        <v>0</v>
      </c>
      <c r="G159" s="108">
        <f t="shared" si="64"/>
        <v>0</v>
      </c>
      <c r="H159" s="108">
        <f t="shared" si="48"/>
        <v>95</v>
      </c>
      <c r="I159" s="108">
        <f>SUM(I160:I161)</f>
        <v>0</v>
      </c>
      <c r="J159" s="108">
        <f>SUM(J160:J161)</f>
        <v>95</v>
      </c>
      <c r="K159" s="108">
        <f>SUM(K160:K161)</f>
        <v>0</v>
      </c>
      <c r="L159" s="108">
        <f>SUM(L160:L161)</f>
        <v>0</v>
      </c>
      <c r="M159" s="109">
        <f t="shared" si="49"/>
        <v>0</v>
      </c>
      <c r="N159" s="109">
        <f t="shared" si="50"/>
        <v>10</v>
      </c>
      <c r="O159" s="80"/>
      <c r="P159" s="110">
        <v>20703</v>
      </c>
      <c r="Q159" s="110" t="s">
        <v>37</v>
      </c>
      <c r="R159" s="111">
        <f t="shared" si="52"/>
        <v>0</v>
      </c>
      <c r="S159" s="111">
        <f t="shared" si="53"/>
        <v>0</v>
      </c>
      <c r="T159" s="111">
        <f t="shared" si="54"/>
        <v>0</v>
      </c>
      <c r="U159" s="111">
        <f t="shared" si="55"/>
        <v>0</v>
      </c>
    </row>
    <row r="160" spans="1:21" s="110" customFormat="1" ht="16.5" customHeight="1">
      <c r="A160" s="116" t="s">
        <v>142</v>
      </c>
      <c r="B160" s="112">
        <v>15</v>
      </c>
      <c r="C160" s="113">
        <v>0</v>
      </c>
      <c r="D160" s="112">
        <v>0</v>
      </c>
      <c r="E160" s="112">
        <v>0</v>
      </c>
      <c r="F160" s="112">
        <v>0</v>
      </c>
      <c r="G160" s="112">
        <v>0</v>
      </c>
      <c r="H160" s="108">
        <f t="shared" si="48"/>
        <v>0</v>
      </c>
      <c r="I160" s="112"/>
      <c r="J160" s="112"/>
      <c r="K160" s="112"/>
      <c r="L160" s="112"/>
      <c r="M160" s="114">
        <f t="shared" si="49"/>
        <v>0</v>
      </c>
      <c r="N160" s="114">
        <f t="shared" si="50"/>
        <v>-15</v>
      </c>
      <c r="O160" s="80"/>
      <c r="P160" s="106">
        <v>2070305</v>
      </c>
      <c r="Q160" s="106" t="s">
        <v>39</v>
      </c>
      <c r="R160" s="111">
        <f t="shared" si="52"/>
        <v>0</v>
      </c>
      <c r="S160" s="111">
        <f t="shared" si="53"/>
        <v>0</v>
      </c>
      <c r="T160" s="111">
        <f t="shared" si="54"/>
        <v>0</v>
      </c>
      <c r="U160" s="111">
        <f t="shared" si="55"/>
        <v>0</v>
      </c>
    </row>
    <row r="161" spans="1:21" s="106" customFormat="1" ht="16.5" customHeight="1">
      <c r="A161" s="116" t="s">
        <v>143</v>
      </c>
      <c r="B161" s="112">
        <v>70</v>
      </c>
      <c r="C161" s="113">
        <v>95</v>
      </c>
      <c r="D161" s="112">
        <v>0</v>
      </c>
      <c r="E161" s="112">
        <v>95</v>
      </c>
      <c r="F161" s="112">
        <v>0</v>
      </c>
      <c r="G161" s="112">
        <v>0</v>
      </c>
      <c r="H161" s="108">
        <f t="shared" si="48"/>
        <v>95</v>
      </c>
      <c r="I161" s="112">
        <v>0</v>
      </c>
      <c r="J161" s="112">
        <v>95</v>
      </c>
      <c r="K161" s="112">
        <v>0</v>
      </c>
      <c r="L161" s="112">
        <v>0</v>
      </c>
      <c r="M161" s="114">
        <f t="shared" si="49"/>
        <v>0</v>
      </c>
      <c r="N161" s="114">
        <f t="shared" si="50"/>
        <v>25</v>
      </c>
      <c r="O161" s="115"/>
      <c r="P161" s="106">
        <v>2070308</v>
      </c>
      <c r="Q161" s="106" t="s">
        <v>39</v>
      </c>
      <c r="R161" s="111">
        <f t="shared" si="52"/>
        <v>0</v>
      </c>
      <c r="S161" s="111">
        <f t="shared" si="53"/>
        <v>0</v>
      </c>
      <c r="T161" s="111">
        <f t="shared" si="54"/>
        <v>0</v>
      </c>
      <c r="U161" s="111">
        <f t="shared" si="55"/>
        <v>0</v>
      </c>
    </row>
    <row r="162" spans="1:21" s="110" customFormat="1" ht="16.5" customHeight="1">
      <c r="A162" s="78" t="s">
        <v>144</v>
      </c>
      <c r="B162" s="108">
        <f aca="true" t="shared" si="65" ref="B162:G162">SUM(B163)</f>
        <v>0</v>
      </c>
      <c r="C162" s="108">
        <f t="shared" si="65"/>
        <v>10</v>
      </c>
      <c r="D162" s="108">
        <f t="shared" si="65"/>
        <v>0</v>
      </c>
      <c r="E162" s="108">
        <f t="shared" si="65"/>
        <v>10</v>
      </c>
      <c r="F162" s="108">
        <f t="shared" si="65"/>
        <v>0</v>
      </c>
      <c r="G162" s="108">
        <f t="shared" si="65"/>
        <v>0</v>
      </c>
      <c r="H162" s="108">
        <f t="shared" si="48"/>
        <v>10</v>
      </c>
      <c r="I162" s="108">
        <f>SUM(I163)</f>
        <v>0</v>
      </c>
      <c r="J162" s="108">
        <f>SUM(J163)</f>
        <v>10</v>
      </c>
      <c r="K162" s="108">
        <f>SUM(K163)</f>
        <v>0</v>
      </c>
      <c r="L162" s="108">
        <f>SUM(L163)</f>
        <v>0</v>
      </c>
      <c r="M162" s="109">
        <f t="shared" si="49"/>
        <v>0</v>
      </c>
      <c r="N162" s="109">
        <f t="shared" si="50"/>
        <v>10</v>
      </c>
      <c r="O162" s="80"/>
      <c r="P162" s="110">
        <v>20706</v>
      </c>
      <c r="Q162" s="110" t="s">
        <v>37</v>
      </c>
      <c r="R162" s="111">
        <f t="shared" si="52"/>
        <v>0</v>
      </c>
      <c r="S162" s="111">
        <f t="shared" si="53"/>
        <v>0</v>
      </c>
      <c r="T162" s="111">
        <f t="shared" si="54"/>
        <v>0</v>
      </c>
      <c r="U162" s="111">
        <f t="shared" si="55"/>
        <v>0</v>
      </c>
    </row>
    <row r="163" spans="1:21" s="106" customFormat="1" ht="16.5" customHeight="1">
      <c r="A163" s="79" t="s">
        <v>145</v>
      </c>
      <c r="B163" s="112"/>
      <c r="C163" s="113">
        <v>10</v>
      </c>
      <c r="D163" s="112">
        <v>0</v>
      </c>
      <c r="E163" s="112">
        <v>10</v>
      </c>
      <c r="F163" s="112">
        <v>0</v>
      </c>
      <c r="G163" s="112">
        <v>0</v>
      </c>
      <c r="H163" s="113">
        <f t="shared" si="48"/>
        <v>10</v>
      </c>
      <c r="I163" s="112">
        <v>0</v>
      </c>
      <c r="J163" s="112">
        <v>10</v>
      </c>
      <c r="K163" s="112">
        <v>0</v>
      </c>
      <c r="L163" s="112">
        <v>0</v>
      </c>
      <c r="M163" s="114">
        <f t="shared" si="49"/>
        <v>0</v>
      </c>
      <c r="N163" s="114">
        <f t="shared" si="50"/>
        <v>10</v>
      </c>
      <c r="O163" s="115"/>
      <c r="P163" s="106">
        <v>2070699</v>
      </c>
      <c r="Q163" s="106" t="s">
        <v>39</v>
      </c>
      <c r="R163" s="111">
        <f t="shared" si="52"/>
        <v>0</v>
      </c>
      <c r="S163" s="111">
        <f t="shared" si="53"/>
        <v>0</v>
      </c>
      <c r="T163" s="111">
        <f t="shared" si="54"/>
        <v>0</v>
      </c>
      <c r="U163" s="111">
        <f t="shared" si="55"/>
        <v>0</v>
      </c>
    </row>
    <row r="164" spans="1:21" s="110" customFormat="1" ht="16.5" customHeight="1">
      <c r="A164" s="78" t="s">
        <v>146</v>
      </c>
      <c r="B164" s="108">
        <f aca="true" t="shared" si="66" ref="B164:G164">SUM(B165)</f>
        <v>120</v>
      </c>
      <c r="C164" s="108">
        <f t="shared" si="66"/>
        <v>50</v>
      </c>
      <c r="D164" s="108">
        <f t="shared" si="66"/>
        <v>0</v>
      </c>
      <c r="E164" s="108">
        <f t="shared" si="66"/>
        <v>50</v>
      </c>
      <c r="F164" s="108">
        <f t="shared" si="66"/>
        <v>0</v>
      </c>
      <c r="G164" s="108">
        <f t="shared" si="66"/>
        <v>0</v>
      </c>
      <c r="H164" s="108">
        <f t="shared" si="48"/>
        <v>50</v>
      </c>
      <c r="I164" s="108">
        <f>SUM(I165)</f>
        <v>0</v>
      </c>
      <c r="J164" s="108">
        <f>SUM(J165)</f>
        <v>50</v>
      </c>
      <c r="K164" s="108">
        <f>SUM(K165)</f>
        <v>0</v>
      </c>
      <c r="L164" s="108">
        <f>SUM(L165)</f>
        <v>0</v>
      </c>
      <c r="M164" s="109">
        <f t="shared" si="49"/>
        <v>0</v>
      </c>
      <c r="N164" s="109">
        <f t="shared" si="50"/>
        <v>-70</v>
      </c>
      <c r="O164" s="80"/>
      <c r="P164" s="110">
        <v>20708</v>
      </c>
      <c r="Q164" s="110" t="s">
        <v>37</v>
      </c>
      <c r="R164" s="111">
        <f t="shared" si="52"/>
        <v>0</v>
      </c>
      <c r="S164" s="111">
        <f t="shared" si="53"/>
        <v>0</v>
      </c>
      <c r="T164" s="111">
        <f t="shared" si="54"/>
        <v>0</v>
      </c>
      <c r="U164" s="111">
        <f t="shared" si="55"/>
        <v>0</v>
      </c>
    </row>
    <row r="165" spans="1:21" s="106" customFormat="1" ht="16.5" customHeight="1">
      <c r="A165" s="79" t="s">
        <v>147</v>
      </c>
      <c r="B165" s="112">
        <v>120</v>
      </c>
      <c r="C165" s="113">
        <v>50</v>
      </c>
      <c r="D165" s="112">
        <v>0</v>
      </c>
      <c r="E165" s="112">
        <v>50</v>
      </c>
      <c r="F165" s="112">
        <v>0</v>
      </c>
      <c r="G165" s="112">
        <v>0</v>
      </c>
      <c r="H165" s="113">
        <f t="shared" si="48"/>
        <v>50</v>
      </c>
      <c r="I165" s="112">
        <v>0</v>
      </c>
      <c r="J165" s="112">
        <v>50</v>
      </c>
      <c r="K165" s="112">
        <v>0</v>
      </c>
      <c r="L165" s="112">
        <v>0</v>
      </c>
      <c r="M165" s="114">
        <f t="shared" si="49"/>
        <v>0</v>
      </c>
      <c r="N165" s="114">
        <f t="shared" si="50"/>
        <v>-70</v>
      </c>
      <c r="O165" s="115"/>
      <c r="P165" s="106">
        <v>2070899</v>
      </c>
      <c r="Q165" s="106" t="s">
        <v>39</v>
      </c>
      <c r="R165" s="111">
        <f t="shared" si="52"/>
        <v>0</v>
      </c>
      <c r="S165" s="111">
        <f t="shared" si="53"/>
        <v>0</v>
      </c>
      <c r="T165" s="111">
        <f t="shared" si="54"/>
        <v>0</v>
      </c>
      <c r="U165" s="111">
        <f t="shared" si="55"/>
        <v>0</v>
      </c>
    </row>
    <row r="166" spans="1:21" s="110" customFormat="1" ht="16.5" customHeight="1">
      <c r="A166" s="78" t="s">
        <v>148</v>
      </c>
      <c r="B166" s="108">
        <f aca="true" t="shared" si="67" ref="B166:G166">SUM(B167)</f>
        <v>209</v>
      </c>
      <c r="C166" s="108">
        <f t="shared" si="67"/>
        <v>345</v>
      </c>
      <c r="D166" s="108">
        <f t="shared" si="67"/>
        <v>261</v>
      </c>
      <c r="E166" s="108">
        <f t="shared" si="67"/>
        <v>84</v>
      </c>
      <c r="F166" s="108">
        <f t="shared" si="67"/>
        <v>0</v>
      </c>
      <c r="G166" s="108">
        <f t="shared" si="67"/>
        <v>0</v>
      </c>
      <c r="H166" s="108">
        <f t="shared" si="48"/>
        <v>302</v>
      </c>
      <c r="I166" s="108">
        <f>SUM(I167)</f>
        <v>223</v>
      </c>
      <c r="J166" s="108">
        <f>SUM(J167)</f>
        <v>79</v>
      </c>
      <c r="K166" s="108">
        <f>SUM(K167)</f>
        <v>0</v>
      </c>
      <c r="L166" s="108">
        <f>SUM(L167)</f>
        <v>0</v>
      </c>
      <c r="M166" s="109">
        <f t="shared" si="49"/>
        <v>-43</v>
      </c>
      <c r="N166" s="109">
        <f t="shared" si="50"/>
        <v>93</v>
      </c>
      <c r="O166" s="80"/>
      <c r="P166" s="110">
        <v>20799</v>
      </c>
      <c r="Q166" s="110" t="s">
        <v>37</v>
      </c>
      <c r="R166" s="111">
        <f t="shared" si="52"/>
        <v>-38</v>
      </c>
      <c r="S166" s="111">
        <f t="shared" si="53"/>
        <v>-5</v>
      </c>
      <c r="T166" s="111">
        <f t="shared" si="54"/>
        <v>0</v>
      </c>
      <c r="U166" s="111">
        <f t="shared" si="55"/>
        <v>0</v>
      </c>
    </row>
    <row r="167" spans="1:21" s="106" customFormat="1" ht="16.5" customHeight="1">
      <c r="A167" s="79" t="s">
        <v>149</v>
      </c>
      <c r="B167" s="112">
        <v>209</v>
      </c>
      <c r="C167" s="113">
        <v>345</v>
      </c>
      <c r="D167" s="112">
        <v>261</v>
      </c>
      <c r="E167" s="112">
        <v>84</v>
      </c>
      <c r="F167" s="112">
        <v>0</v>
      </c>
      <c r="G167" s="112">
        <v>0</v>
      </c>
      <c r="H167" s="113">
        <f t="shared" si="48"/>
        <v>302</v>
      </c>
      <c r="I167" s="112">
        <v>223</v>
      </c>
      <c r="J167" s="112">
        <v>79</v>
      </c>
      <c r="K167" s="112">
        <v>0</v>
      </c>
      <c r="L167" s="112">
        <v>0</v>
      </c>
      <c r="M167" s="114">
        <f t="shared" si="49"/>
        <v>-43</v>
      </c>
      <c r="N167" s="114">
        <f t="shared" si="50"/>
        <v>93</v>
      </c>
      <c r="O167" s="115"/>
      <c r="P167" s="106">
        <v>2079999</v>
      </c>
      <c r="Q167" s="106" t="s">
        <v>39</v>
      </c>
      <c r="R167" s="111">
        <f t="shared" si="52"/>
        <v>-38</v>
      </c>
      <c r="S167" s="111">
        <f t="shared" si="53"/>
        <v>-5</v>
      </c>
      <c r="T167" s="111">
        <f t="shared" si="54"/>
        <v>0</v>
      </c>
      <c r="U167" s="111">
        <f t="shared" si="55"/>
        <v>0</v>
      </c>
    </row>
    <row r="168" spans="1:21" s="110" customFormat="1" ht="16.5" customHeight="1">
      <c r="A168" s="78" t="s">
        <v>150</v>
      </c>
      <c r="B168" s="108">
        <f aca="true" t="shared" si="68" ref="B168:G168">SUM(B169,B176,B182,B190,B192,B198,B202,B206,B211,B214,B216,B218,B220,B222,B224,B228)</f>
        <v>32903</v>
      </c>
      <c r="C168" s="108">
        <f t="shared" si="68"/>
        <v>25586</v>
      </c>
      <c r="D168" s="108">
        <f t="shared" si="68"/>
        <v>14763</v>
      </c>
      <c r="E168" s="108">
        <f t="shared" si="68"/>
        <v>1744</v>
      </c>
      <c r="F168" s="108">
        <f t="shared" si="68"/>
        <v>0</v>
      </c>
      <c r="G168" s="108">
        <f t="shared" si="68"/>
        <v>9079</v>
      </c>
      <c r="H168" s="108">
        <f t="shared" si="48"/>
        <v>21905</v>
      </c>
      <c r="I168" s="108">
        <f>SUM(I169,I176,I182,I190,I192,I198,I202,I206,I211,I214,I216,I218,I220,I222,I224,I228)</f>
        <v>14504</v>
      </c>
      <c r="J168" s="108">
        <f>SUM(J169,J176,J182,J190,J192,J198,J202,J206,J211,J214,J216,J218,J220,J222,J224,J228)</f>
        <v>1240</v>
      </c>
      <c r="K168" s="108">
        <f>SUM(K169,K176,K182,K190,K192,K198,K202,K206,K211,K214,K216,K218,K220,K222,K224,K228)</f>
        <v>0</v>
      </c>
      <c r="L168" s="108">
        <f>SUM(L169,L176,L182,L190,L192,L198,L202,L206,L211,L214,L216,L218,L220,L222,L224,L228)</f>
        <v>6161</v>
      </c>
      <c r="M168" s="109">
        <f t="shared" si="49"/>
        <v>-3681</v>
      </c>
      <c r="N168" s="109">
        <f t="shared" si="50"/>
        <v>-10998</v>
      </c>
      <c r="O168" s="80"/>
      <c r="P168" s="110">
        <v>208</v>
      </c>
      <c r="Q168" s="110" t="s">
        <v>35</v>
      </c>
      <c r="R168" s="111">
        <f t="shared" si="52"/>
        <v>-259</v>
      </c>
      <c r="S168" s="111">
        <f t="shared" si="53"/>
        <v>-504</v>
      </c>
      <c r="T168" s="111">
        <f t="shared" si="54"/>
        <v>0</v>
      </c>
      <c r="U168" s="111">
        <f t="shared" si="55"/>
        <v>-2918</v>
      </c>
    </row>
    <row r="169" spans="1:21" s="110" customFormat="1" ht="16.5" customHeight="1">
      <c r="A169" s="78" t="s">
        <v>151</v>
      </c>
      <c r="B169" s="108">
        <f aca="true" t="shared" si="69" ref="B169:G169">SUM(B170:B175)</f>
        <v>1030</v>
      </c>
      <c r="C169" s="108">
        <f t="shared" si="69"/>
        <v>1254</v>
      </c>
      <c r="D169" s="108">
        <f t="shared" si="69"/>
        <v>1059</v>
      </c>
      <c r="E169" s="108">
        <f t="shared" si="69"/>
        <v>162</v>
      </c>
      <c r="F169" s="108">
        <f t="shared" si="69"/>
        <v>0</v>
      </c>
      <c r="G169" s="108">
        <f t="shared" si="69"/>
        <v>33</v>
      </c>
      <c r="H169" s="108">
        <f t="shared" si="48"/>
        <v>1173</v>
      </c>
      <c r="I169" s="108">
        <f>SUM(I170:I175)</f>
        <v>977</v>
      </c>
      <c r="J169" s="108">
        <f>SUM(J170:J175)</f>
        <v>164</v>
      </c>
      <c r="K169" s="108">
        <f>SUM(K170:K175)</f>
        <v>0</v>
      </c>
      <c r="L169" s="108">
        <f>SUM(L170:L175)</f>
        <v>32</v>
      </c>
      <c r="M169" s="109">
        <f t="shared" si="49"/>
        <v>-81</v>
      </c>
      <c r="N169" s="109">
        <f t="shared" si="50"/>
        <v>143</v>
      </c>
      <c r="O169" s="80"/>
      <c r="P169" s="110">
        <v>20801</v>
      </c>
      <c r="Q169" s="110" t="s">
        <v>37</v>
      </c>
      <c r="R169" s="111">
        <f t="shared" si="52"/>
        <v>-82</v>
      </c>
      <c r="S169" s="111">
        <f t="shared" si="53"/>
        <v>2</v>
      </c>
      <c r="T169" s="111">
        <f t="shared" si="54"/>
        <v>0</v>
      </c>
      <c r="U169" s="111">
        <f t="shared" si="55"/>
        <v>-1</v>
      </c>
    </row>
    <row r="170" spans="1:21" s="106" customFormat="1" ht="16.5" customHeight="1">
      <c r="A170" s="79" t="s">
        <v>38</v>
      </c>
      <c r="B170" s="112">
        <v>311</v>
      </c>
      <c r="C170" s="113">
        <v>362</v>
      </c>
      <c r="D170" s="112">
        <v>334</v>
      </c>
      <c r="E170" s="112">
        <v>28</v>
      </c>
      <c r="F170" s="112">
        <v>0</v>
      </c>
      <c r="G170" s="112">
        <v>0</v>
      </c>
      <c r="H170" s="113">
        <f t="shared" si="48"/>
        <v>355</v>
      </c>
      <c r="I170" s="112">
        <v>322</v>
      </c>
      <c r="J170" s="112">
        <v>33</v>
      </c>
      <c r="K170" s="112">
        <v>0</v>
      </c>
      <c r="L170" s="112">
        <v>0</v>
      </c>
      <c r="M170" s="114">
        <f t="shared" si="49"/>
        <v>-7</v>
      </c>
      <c r="N170" s="114">
        <f t="shared" si="50"/>
        <v>44</v>
      </c>
      <c r="O170" s="115"/>
      <c r="P170" s="106">
        <v>2080101</v>
      </c>
      <c r="Q170" s="106" t="s">
        <v>39</v>
      </c>
      <c r="R170" s="111">
        <f t="shared" si="52"/>
        <v>-12</v>
      </c>
      <c r="S170" s="111">
        <f t="shared" si="53"/>
        <v>5</v>
      </c>
      <c r="T170" s="111">
        <f t="shared" si="54"/>
        <v>0</v>
      </c>
      <c r="U170" s="111">
        <f t="shared" si="55"/>
        <v>0</v>
      </c>
    </row>
    <row r="171" spans="1:21" s="106" customFormat="1" ht="16.5" customHeight="1">
      <c r="A171" s="79" t="s">
        <v>40</v>
      </c>
      <c r="B171" s="112">
        <v>23</v>
      </c>
      <c r="C171" s="113">
        <v>33</v>
      </c>
      <c r="D171" s="112">
        <v>0</v>
      </c>
      <c r="E171" s="112">
        <v>0</v>
      </c>
      <c r="F171" s="112">
        <v>0</v>
      </c>
      <c r="G171" s="112">
        <v>33</v>
      </c>
      <c r="H171" s="113">
        <f t="shared" si="48"/>
        <v>32</v>
      </c>
      <c r="I171" s="112">
        <v>0</v>
      </c>
      <c r="J171" s="112">
        <v>0</v>
      </c>
      <c r="K171" s="112">
        <v>0</v>
      </c>
      <c r="L171" s="112">
        <v>32</v>
      </c>
      <c r="M171" s="114">
        <f t="shared" si="49"/>
        <v>-1</v>
      </c>
      <c r="N171" s="114">
        <f t="shared" si="50"/>
        <v>9</v>
      </c>
      <c r="O171" s="115"/>
      <c r="P171" s="106">
        <v>2080102</v>
      </c>
      <c r="Q171" s="106" t="s">
        <v>39</v>
      </c>
      <c r="R171" s="111">
        <f t="shared" si="52"/>
        <v>0</v>
      </c>
      <c r="S171" s="111">
        <f t="shared" si="53"/>
        <v>0</v>
      </c>
      <c r="T171" s="111">
        <f t="shared" si="54"/>
        <v>0</v>
      </c>
      <c r="U171" s="111">
        <f t="shared" si="55"/>
        <v>-1</v>
      </c>
    </row>
    <row r="172" spans="1:21" s="106" customFormat="1" ht="16.5" customHeight="1">
      <c r="A172" s="79" t="s">
        <v>152</v>
      </c>
      <c r="B172" s="112">
        <v>130</v>
      </c>
      <c r="C172" s="113">
        <v>174</v>
      </c>
      <c r="D172" s="112">
        <v>154</v>
      </c>
      <c r="E172" s="112">
        <v>20</v>
      </c>
      <c r="F172" s="112">
        <v>0</v>
      </c>
      <c r="G172" s="112">
        <v>0</v>
      </c>
      <c r="H172" s="113">
        <f t="shared" si="48"/>
        <v>158</v>
      </c>
      <c r="I172" s="112">
        <v>139</v>
      </c>
      <c r="J172" s="112">
        <v>19</v>
      </c>
      <c r="K172" s="112">
        <v>0</v>
      </c>
      <c r="L172" s="112">
        <v>0</v>
      </c>
      <c r="M172" s="114">
        <f t="shared" si="49"/>
        <v>-16</v>
      </c>
      <c r="N172" s="114">
        <f t="shared" si="50"/>
        <v>28</v>
      </c>
      <c r="O172" s="115"/>
      <c r="P172" s="106">
        <v>2080105</v>
      </c>
      <c r="Q172" s="106" t="s">
        <v>39</v>
      </c>
      <c r="R172" s="111">
        <f t="shared" si="52"/>
        <v>-15</v>
      </c>
      <c r="S172" s="111">
        <f t="shared" si="53"/>
        <v>-1</v>
      </c>
      <c r="T172" s="111">
        <f t="shared" si="54"/>
        <v>0</v>
      </c>
      <c r="U172" s="111">
        <f t="shared" si="55"/>
        <v>0</v>
      </c>
    </row>
    <row r="173" spans="1:21" s="106" customFormat="1" ht="16.5" customHeight="1">
      <c r="A173" s="79" t="s">
        <v>153</v>
      </c>
      <c r="B173" s="112">
        <v>339</v>
      </c>
      <c r="C173" s="113">
        <v>414</v>
      </c>
      <c r="D173" s="112">
        <v>343</v>
      </c>
      <c r="E173" s="112">
        <v>71</v>
      </c>
      <c r="F173" s="112">
        <v>0</v>
      </c>
      <c r="G173" s="112">
        <v>0</v>
      </c>
      <c r="H173" s="108">
        <f t="shared" si="48"/>
        <v>371</v>
      </c>
      <c r="I173" s="112">
        <v>302</v>
      </c>
      <c r="J173" s="112">
        <v>69</v>
      </c>
      <c r="K173" s="112">
        <v>0</v>
      </c>
      <c r="L173" s="112">
        <v>0</v>
      </c>
      <c r="M173" s="114">
        <f t="shared" si="49"/>
        <v>-43</v>
      </c>
      <c r="N173" s="114">
        <f t="shared" si="50"/>
        <v>32</v>
      </c>
      <c r="O173" s="115"/>
      <c r="P173" s="106">
        <v>2080106</v>
      </c>
      <c r="Q173" s="106" t="s">
        <v>39</v>
      </c>
      <c r="R173" s="111">
        <f t="shared" si="52"/>
        <v>-41</v>
      </c>
      <c r="S173" s="111">
        <f t="shared" si="53"/>
        <v>-2</v>
      </c>
      <c r="T173" s="111">
        <f t="shared" si="54"/>
        <v>0</v>
      </c>
      <c r="U173" s="111">
        <f t="shared" si="55"/>
        <v>0</v>
      </c>
    </row>
    <row r="174" spans="1:21" s="106" customFormat="1" ht="16.5" customHeight="1">
      <c r="A174" s="79" t="s">
        <v>154</v>
      </c>
      <c r="B174" s="112">
        <v>190</v>
      </c>
      <c r="C174" s="113">
        <v>199</v>
      </c>
      <c r="D174" s="112">
        <v>161</v>
      </c>
      <c r="E174" s="112">
        <v>38</v>
      </c>
      <c r="F174" s="112">
        <v>0</v>
      </c>
      <c r="G174" s="112">
        <v>0</v>
      </c>
      <c r="H174" s="113">
        <f t="shared" si="48"/>
        <v>195</v>
      </c>
      <c r="I174" s="112">
        <v>157</v>
      </c>
      <c r="J174" s="112">
        <v>38</v>
      </c>
      <c r="K174" s="112">
        <v>0</v>
      </c>
      <c r="L174" s="112">
        <v>0</v>
      </c>
      <c r="M174" s="114">
        <f t="shared" si="49"/>
        <v>-4</v>
      </c>
      <c r="N174" s="114">
        <f t="shared" si="50"/>
        <v>5</v>
      </c>
      <c r="O174" s="115"/>
      <c r="P174" s="106">
        <v>2080109</v>
      </c>
      <c r="Q174" s="106" t="s">
        <v>39</v>
      </c>
      <c r="R174" s="111">
        <f t="shared" si="52"/>
        <v>-4</v>
      </c>
      <c r="S174" s="111">
        <f t="shared" si="53"/>
        <v>0</v>
      </c>
      <c r="T174" s="111">
        <f t="shared" si="54"/>
        <v>0</v>
      </c>
      <c r="U174" s="111">
        <f t="shared" si="55"/>
        <v>0</v>
      </c>
    </row>
    <row r="175" spans="1:21" s="106" customFormat="1" ht="16.5" customHeight="1">
      <c r="A175" s="79" t="s">
        <v>155</v>
      </c>
      <c r="B175" s="112">
        <v>37</v>
      </c>
      <c r="C175" s="113">
        <v>72</v>
      </c>
      <c r="D175" s="112">
        <v>67</v>
      </c>
      <c r="E175" s="112">
        <v>5</v>
      </c>
      <c r="F175" s="112">
        <v>0</v>
      </c>
      <c r="G175" s="112">
        <v>0</v>
      </c>
      <c r="H175" s="113">
        <f t="shared" si="48"/>
        <v>62</v>
      </c>
      <c r="I175" s="112">
        <v>57</v>
      </c>
      <c r="J175" s="112">
        <v>5</v>
      </c>
      <c r="K175" s="112">
        <v>0</v>
      </c>
      <c r="L175" s="112">
        <v>0</v>
      </c>
      <c r="M175" s="114">
        <f t="shared" si="49"/>
        <v>-10</v>
      </c>
      <c r="N175" s="114">
        <f t="shared" si="50"/>
        <v>25</v>
      </c>
      <c r="O175" s="115"/>
      <c r="P175" s="106">
        <v>2080112</v>
      </c>
      <c r="Q175" s="106" t="s">
        <v>39</v>
      </c>
      <c r="R175" s="111">
        <f t="shared" si="52"/>
        <v>-10</v>
      </c>
      <c r="S175" s="111">
        <f t="shared" si="53"/>
        <v>0</v>
      </c>
      <c r="T175" s="111">
        <f t="shared" si="54"/>
        <v>0</v>
      </c>
      <c r="U175" s="111">
        <f t="shared" si="55"/>
        <v>0</v>
      </c>
    </row>
    <row r="176" spans="1:21" s="110" customFormat="1" ht="16.5" customHeight="1">
      <c r="A176" s="78" t="s">
        <v>156</v>
      </c>
      <c r="B176" s="108">
        <f aca="true" t="shared" si="70" ref="B176:G176">SUM(B177:B181)</f>
        <v>2476</v>
      </c>
      <c r="C176" s="108">
        <f t="shared" si="70"/>
        <v>2814</v>
      </c>
      <c r="D176" s="108">
        <f t="shared" si="70"/>
        <v>2362</v>
      </c>
      <c r="E176" s="108">
        <f t="shared" si="70"/>
        <v>342</v>
      </c>
      <c r="F176" s="108">
        <f t="shared" si="70"/>
        <v>0</v>
      </c>
      <c r="G176" s="108">
        <f t="shared" si="70"/>
        <v>110</v>
      </c>
      <c r="H176" s="108">
        <f t="shared" si="48"/>
        <v>2475</v>
      </c>
      <c r="I176" s="108">
        <f>SUM(I177:I181)</f>
        <v>2062</v>
      </c>
      <c r="J176" s="108">
        <f>SUM(J177:J181)</f>
        <v>303</v>
      </c>
      <c r="K176" s="108">
        <f>SUM(K177:K181)</f>
        <v>0</v>
      </c>
      <c r="L176" s="108">
        <f>SUM(L177:L181)</f>
        <v>110</v>
      </c>
      <c r="M176" s="109">
        <f t="shared" si="49"/>
        <v>-339</v>
      </c>
      <c r="N176" s="109">
        <f t="shared" si="50"/>
        <v>-1</v>
      </c>
      <c r="O176" s="80"/>
      <c r="P176" s="110">
        <v>20802</v>
      </c>
      <c r="Q176" s="110" t="s">
        <v>37</v>
      </c>
      <c r="R176" s="111">
        <f t="shared" si="52"/>
        <v>-300</v>
      </c>
      <c r="S176" s="111">
        <f t="shared" si="53"/>
        <v>-39</v>
      </c>
      <c r="T176" s="111">
        <f t="shared" si="54"/>
        <v>0</v>
      </c>
      <c r="U176" s="111">
        <f t="shared" si="55"/>
        <v>0</v>
      </c>
    </row>
    <row r="177" spans="1:21" s="106" customFormat="1" ht="16.5" customHeight="1">
      <c r="A177" s="79" t="s">
        <v>38</v>
      </c>
      <c r="B177" s="112">
        <v>268</v>
      </c>
      <c r="C177" s="113">
        <v>224</v>
      </c>
      <c r="D177" s="112">
        <v>186</v>
      </c>
      <c r="E177" s="112">
        <v>38</v>
      </c>
      <c r="F177" s="112">
        <v>0</v>
      </c>
      <c r="G177" s="112">
        <v>0</v>
      </c>
      <c r="H177" s="113">
        <f t="shared" si="48"/>
        <v>227</v>
      </c>
      <c r="I177" s="112">
        <v>193</v>
      </c>
      <c r="J177" s="112">
        <v>34</v>
      </c>
      <c r="K177" s="112">
        <v>0</v>
      </c>
      <c r="L177" s="112">
        <v>0</v>
      </c>
      <c r="M177" s="114">
        <f t="shared" si="49"/>
        <v>3</v>
      </c>
      <c r="N177" s="114">
        <f t="shared" si="50"/>
        <v>-41</v>
      </c>
      <c r="O177" s="115"/>
      <c r="P177" s="106">
        <v>2080201</v>
      </c>
      <c r="Q177" s="106" t="s">
        <v>39</v>
      </c>
      <c r="R177" s="111">
        <f t="shared" si="52"/>
        <v>7</v>
      </c>
      <c r="S177" s="111">
        <f t="shared" si="53"/>
        <v>-4</v>
      </c>
      <c r="T177" s="111">
        <f t="shared" si="54"/>
        <v>0</v>
      </c>
      <c r="U177" s="111">
        <f t="shared" si="55"/>
        <v>0</v>
      </c>
    </row>
    <row r="178" spans="1:21" s="106" customFormat="1" ht="16.5" customHeight="1">
      <c r="A178" s="79" t="s">
        <v>40</v>
      </c>
      <c r="B178" s="112">
        <v>105</v>
      </c>
      <c r="C178" s="113">
        <v>159</v>
      </c>
      <c r="D178" s="112">
        <v>0</v>
      </c>
      <c r="E178" s="112">
        <v>49</v>
      </c>
      <c r="F178" s="112">
        <v>0</v>
      </c>
      <c r="G178" s="112">
        <v>110</v>
      </c>
      <c r="H178" s="113">
        <f t="shared" si="48"/>
        <v>159</v>
      </c>
      <c r="I178" s="112">
        <v>0</v>
      </c>
      <c r="J178" s="112">
        <v>49</v>
      </c>
      <c r="K178" s="112">
        <v>0</v>
      </c>
      <c r="L178" s="112">
        <v>110</v>
      </c>
      <c r="M178" s="114">
        <f t="shared" si="49"/>
        <v>0</v>
      </c>
      <c r="N178" s="114">
        <f t="shared" si="50"/>
        <v>54</v>
      </c>
      <c r="O178" s="115"/>
      <c r="P178" s="106">
        <v>2080202</v>
      </c>
      <c r="Q178" s="106" t="s">
        <v>39</v>
      </c>
      <c r="R178" s="111">
        <f t="shared" si="52"/>
        <v>0</v>
      </c>
      <c r="S178" s="111">
        <f t="shared" si="53"/>
        <v>0</v>
      </c>
      <c r="T178" s="111">
        <f t="shared" si="54"/>
        <v>0</v>
      </c>
      <c r="U178" s="111">
        <f t="shared" si="55"/>
        <v>0</v>
      </c>
    </row>
    <row r="179" spans="1:21" s="106" customFormat="1" ht="16.5" customHeight="1">
      <c r="A179" s="79" t="s">
        <v>157</v>
      </c>
      <c r="B179" s="112">
        <v>108</v>
      </c>
      <c r="C179" s="113">
        <v>0</v>
      </c>
      <c r="D179" s="112">
        <v>0</v>
      </c>
      <c r="E179" s="112">
        <v>0</v>
      </c>
      <c r="F179" s="112">
        <v>0</v>
      </c>
      <c r="G179" s="112">
        <v>0</v>
      </c>
      <c r="H179" s="113">
        <f t="shared" si="48"/>
        <v>0</v>
      </c>
      <c r="I179" s="112"/>
      <c r="J179" s="112"/>
      <c r="K179" s="112"/>
      <c r="L179" s="112"/>
      <c r="M179" s="114">
        <f t="shared" si="49"/>
        <v>0</v>
      </c>
      <c r="N179" s="114">
        <f t="shared" si="50"/>
        <v>-108</v>
      </c>
      <c r="O179" s="115"/>
      <c r="P179" s="106">
        <v>2080207</v>
      </c>
      <c r="Q179" s="106" t="s">
        <v>39</v>
      </c>
      <c r="R179" s="111">
        <f t="shared" si="52"/>
        <v>0</v>
      </c>
      <c r="S179" s="111">
        <f t="shared" si="53"/>
        <v>0</v>
      </c>
      <c r="T179" s="111">
        <f t="shared" si="54"/>
        <v>0</v>
      </c>
      <c r="U179" s="111">
        <f t="shared" si="55"/>
        <v>0</v>
      </c>
    </row>
    <row r="180" spans="1:21" s="106" customFormat="1" ht="16.5" customHeight="1">
      <c r="A180" s="79" t="s">
        <v>158</v>
      </c>
      <c r="B180" s="112">
        <v>1995</v>
      </c>
      <c r="C180" s="113">
        <v>2202</v>
      </c>
      <c r="D180" s="112">
        <v>1947</v>
      </c>
      <c r="E180" s="112">
        <v>255</v>
      </c>
      <c r="F180" s="112">
        <v>0</v>
      </c>
      <c r="G180" s="112">
        <v>0</v>
      </c>
      <c r="H180" s="113">
        <f t="shared" si="48"/>
        <v>1892</v>
      </c>
      <c r="I180" s="112">
        <v>1672</v>
      </c>
      <c r="J180" s="112">
        <v>220</v>
      </c>
      <c r="K180" s="112">
        <v>0</v>
      </c>
      <c r="L180" s="112">
        <v>0</v>
      </c>
      <c r="M180" s="114">
        <f t="shared" si="49"/>
        <v>-310</v>
      </c>
      <c r="N180" s="114">
        <f t="shared" si="50"/>
        <v>-103</v>
      </c>
      <c r="O180" s="115"/>
      <c r="P180" s="106">
        <v>2080208</v>
      </c>
      <c r="Q180" s="106" t="s">
        <v>39</v>
      </c>
      <c r="R180" s="111">
        <f t="shared" si="52"/>
        <v>-275</v>
      </c>
      <c r="S180" s="111">
        <f t="shared" si="53"/>
        <v>-35</v>
      </c>
      <c r="T180" s="111">
        <f t="shared" si="54"/>
        <v>0</v>
      </c>
      <c r="U180" s="111">
        <f t="shared" si="55"/>
        <v>0</v>
      </c>
    </row>
    <row r="181" spans="1:21" s="106" customFormat="1" ht="16.5" customHeight="1">
      <c r="A181" s="79" t="s">
        <v>159</v>
      </c>
      <c r="B181" s="112"/>
      <c r="C181" s="113">
        <v>229</v>
      </c>
      <c r="D181" s="112">
        <v>229</v>
      </c>
      <c r="E181" s="112"/>
      <c r="F181" s="112">
        <v>0</v>
      </c>
      <c r="G181" s="112">
        <v>0</v>
      </c>
      <c r="H181" s="108">
        <f t="shared" si="48"/>
        <v>197</v>
      </c>
      <c r="I181" s="112">
        <v>197</v>
      </c>
      <c r="J181" s="112">
        <v>0</v>
      </c>
      <c r="K181" s="112">
        <v>0</v>
      </c>
      <c r="L181" s="112">
        <v>0</v>
      </c>
      <c r="M181" s="114">
        <f t="shared" si="49"/>
        <v>-32</v>
      </c>
      <c r="N181" s="114">
        <f t="shared" si="50"/>
        <v>197</v>
      </c>
      <c r="O181" s="115"/>
      <c r="P181" s="106">
        <v>2080299</v>
      </c>
      <c r="Q181" s="106" t="s">
        <v>39</v>
      </c>
      <c r="R181" s="111">
        <f t="shared" si="52"/>
        <v>-32</v>
      </c>
      <c r="S181" s="111">
        <f t="shared" si="53"/>
        <v>0</v>
      </c>
      <c r="T181" s="111">
        <f t="shared" si="54"/>
        <v>0</v>
      </c>
      <c r="U181" s="111">
        <f t="shared" si="55"/>
        <v>0</v>
      </c>
    </row>
    <row r="182" spans="1:21" s="110" customFormat="1" ht="16.5" customHeight="1">
      <c r="A182" s="78" t="s">
        <v>160</v>
      </c>
      <c r="B182" s="108">
        <f aca="true" t="shared" si="71" ref="B182:G182">SUM(B183:B189)</f>
        <v>20727</v>
      </c>
      <c r="C182" s="108">
        <f t="shared" si="71"/>
        <v>13199</v>
      </c>
      <c r="D182" s="108">
        <f t="shared" si="71"/>
        <v>9990</v>
      </c>
      <c r="E182" s="108">
        <f t="shared" si="71"/>
        <v>250</v>
      </c>
      <c r="F182" s="108">
        <f t="shared" si="71"/>
        <v>0</v>
      </c>
      <c r="G182" s="108">
        <f t="shared" si="71"/>
        <v>2959</v>
      </c>
      <c r="H182" s="108">
        <f t="shared" si="48"/>
        <v>10042</v>
      </c>
      <c r="I182" s="108">
        <f>SUM(I183:I189)</f>
        <v>9841</v>
      </c>
      <c r="J182" s="108">
        <f>SUM(J183:J189)</f>
        <v>201</v>
      </c>
      <c r="K182" s="108">
        <f>SUM(K183:K189)</f>
        <v>0</v>
      </c>
      <c r="L182" s="108">
        <f>SUM(L183:L189)</f>
        <v>0</v>
      </c>
      <c r="M182" s="109">
        <f t="shared" si="49"/>
        <v>-3157</v>
      </c>
      <c r="N182" s="109">
        <f t="shared" si="50"/>
        <v>-10685</v>
      </c>
      <c r="O182" s="80"/>
      <c r="P182" s="110">
        <v>20805</v>
      </c>
      <c r="Q182" s="110" t="s">
        <v>37</v>
      </c>
      <c r="R182" s="111">
        <f t="shared" si="52"/>
        <v>-149</v>
      </c>
      <c r="S182" s="111">
        <f t="shared" si="53"/>
        <v>-49</v>
      </c>
      <c r="T182" s="111">
        <f t="shared" si="54"/>
        <v>0</v>
      </c>
      <c r="U182" s="111">
        <f t="shared" si="55"/>
        <v>-2959</v>
      </c>
    </row>
    <row r="183" spans="1:21" s="106" customFormat="1" ht="16.5" customHeight="1">
      <c r="A183" s="79" t="s">
        <v>161</v>
      </c>
      <c r="B183" s="112">
        <v>1220</v>
      </c>
      <c r="C183" s="113">
        <v>1250</v>
      </c>
      <c r="D183" s="112">
        <v>1250</v>
      </c>
      <c r="E183" s="112"/>
      <c r="F183" s="112">
        <v>0</v>
      </c>
      <c r="G183" s="112">
        <v>0</v>
      </c>
      <c r="H183" s="108">
        <f t="shared" si="48"/>
        <v>1133</v>
      </c>
      <c r="I183" s="112">
        <v>1132</v>
      </c>
      <c r="J183" s="112">
        <v>1</v>
      </c>
      <c r="K183" s="112">
        <v>0</v>
      </c>
      <c r="L183" s="112">
        <v>0</v>
      </c>
      <c r="M183" s="114">
        <f t="shared" si="49"/>
        <v>-117</v>
      </c>
      <c r="N183" s="114">
        <f t="shared" si="50"/>
        <v>-87</v>
      </c>
      <c r="O183" s="115"/>
      <c r="P183" s="106">
        <v>2080501</v>
      </c>
      <c r="Q183" s="106" t="s">
        <v>39</v>
      </c>
      <c r="R183" s="111">
        <f t="shared" si="52"/>
        <v>-118</v>
      </c>
      <c r="S183" s="111">
        <f t="shared" si="53"/>
        <v>1</v>
      </c>
      <c r="T183" s="111">
        <f t="shared" si="54"/>
        <v>0</v>
      </c>
      <c r="U183" s="111">
        <f t="shared" si="55"/>
        <v>0</v>
      </c>
    </row>
    <row r="184" spans="1:21" s="106" customFormat="1" ht="16.5" customHeight="1">
      <c r="A184" s="79" t="s">
        <v>162</v>
      </c>
      <c r="B184" s="112">
        <v>2092</v>
      </c>
      <c r="C184" s="113">
        <v>2100</v>
      </c>
      <c r="D184" s="112">
        <v>2100</v>
      </c>
      <c r="E184" s="112"/>
      <c r="F184" s="112">
        <v>0</v>
      </c>
      <c r="G184" s="112">
        <v>0</v>
      </c>
      <c r="H184" s="113">
        <f t="shared" si="48"/>
        <v>2164</v>
      </c>
      <c r="I184" s="112">
        <v>2164</v>
      </c>
      <c r="J184" s="112">
        <v>0</v>
      </c>
      <c r="K184" s="112">
        <v>0</v>
      </c>
      <c r="L184" s="112">
        <v>0</v>
      </c>
      <c r="M184" s="114">
        <f t="shared" si="49"/>
        <v>64</v>
      </c>
      <c r="N184" s="114">
        <f t="shared" si="50"/>
        <v>72</v>
      </c>
      <c r="O184" s="115"/>
      <c r="P184" s="106">
        <v>2080502</v>
      </c>
      <c r="Q184" s="106" t="s">
        <v>39</v>
      </c>
      <c r="R184" s="111">
        <f t="shared" si="52"/>
        <v>64</v>
      </c>
      <c r="S184" s="111">
        <f t="shared" si="53"/>
        <v>0</v>
      </c>
      <c r="T184" s="111">
        <f t="shared" si="54"/>
        <v>0</v>
      </c>
      <c r="U184" s="111">
        <f t="shared" si="55"/>
        <v>0</v>
      </c>
    </row>
    <row r="185" spans="1:21" s="106" customFormat="1" ht="16.5" customHeight="1">
      <c r="A185" s="79" t="s">
        <v>163</v>
      </c>
      <c r="B185" s="112">
        <v>416</v>
      </c>
      <c r="C185" s="113">
        <v>432</v>
      </c>
      <c r="D185" s="112">
        <v>182</v>
      </c>
      <c r="E185" s="112">
        <v>250</v>
      </c>
      <c r="F185" s="112">
        <v>0</v>
      </c>
      <c r="G185" s="112">
        <v>0</v>
      </c>
      <c r="H185" s="113">
        <f t="shared" si="48"/>
        <v>421</v>
      </c>
      <c r="I185" s="112">
        <v>221</v>
      </c>
      <c r="J185" s="112">
        <v>200</v>
      </c>
      <c r="K185" s="112">
        <v>0</v>
      </c>
      <c r="L185" s="112">
        <v>0</v>
      </c>
      <c r="M185" s="114">
        <f t="shared" si="49"/>
        <v>-11</v>
      </c>
      <c r="N185" s="114">
        <f t="shared" si="50"/>
        <v>5</v>
      </c>
      <c r="O185" s="115"/>
      <c r="P185" s="106">
        <v>2080503</v>
      </c>
      <c r="Q185" s="106" t="s">
        <v>39</v>
      </c>
      <c r="R185" s="111">
        <f t="shared" si="52"/>
        <v>39</v>
      </c>
      <c r="S185" s="111">
        <f t="shared" si="53"/>
        <v>-50</v>
      </c>
      <c r="T185" s="111">
        <f t="shared" si="54"/>
        <v>0</v>
      </c>
      <c r="U185" s="111">
        <f t="shared" si="55"/>
        <v>0</v>
      </c>
    </row>
    <row r="186" spans="1:21" s="106" customFormat="1" ht="16.5" customHeight="1">
      <c r="A186" s="79" t="s">
        <v>164</v>
      </c>
      <c r="B186" s="112">
        <v>5353</v>
      </c>
      <c r="C186" s="113">
        <v>4868</v>
      </c>
      <c r="D186" s="112">
        <v>4868</v>
      </c>
      <c r="E186" s="112"/>
      <c r="F186" s="112">
        <v>0</v>
      </c>
      <c r="G186" s="112">
        <v>0</v>
      </c>
      <c r="H186" s="113">
        <f t="shared" si="48"/>
        <v>4916</v>
      </c>
      <c r="I186" s="112">
        <v>4916</v>
      </c>
      <c r="J186" s="112">
        <v>0</v>
      </c>
      <c r="K186" s="112">
        <v>0</v>
      </c>
      <c r="L186" s="112">
        <v>0</v>
      </c>
      <c r="M186" s="114">
        <f t="shared" si="49"/>
        <v>48</v>
      </c>
      <c r="N186" s="114">
        <f t="shared" si="50"/>
        <v>-437</v>
      </c>
      <c r="O186" s="115"/>
      <c r="P186" s="106">
        <v>2080505</v>
      </c>
      <c r="Q186" s="106" t="s">
        <v>39</v>
      </c>
      <c r="R186" s="111">
        <f t="shared" si="52"/>
        <v>48</v>
      </c>
      <c r="S186" s="111">
        <f t="shared" si="53"/>
        <v>0</v>
      </c>
      <c r="T186" s="111">
        <f t="shared" si="54"/>
        <v>0</v>
      </c>
      <c r="U186" s="111">
        <f t="shared" si="55"/>
        <v>0</v>
      </c>
    </row>
    <row r="187" spans="1:21" s="106" customFormat="1" ht="16.5" customHeight="1">
      <c r="A187" s="79" t="s">
        <v>165</v>
      </c>
      <c r="B187" s="112">
        <v>744</v>
      </c>
      <c r="C187" s="113">
        <v>340</v>
      </c>
      <c r="D187" s="112">
        <v>340</v>
      </c>
      <c r="E187" s="112"/>
      <c r="F187" s="112">
        <v>0</v>
      </c>
      <c r="G187" s="112">
        <v>0</v>
      </c>
      <c r="H187" s="113">
        <f t="shared" si="48"/>
        <v>207</v>
      </c>
      <c r="I187" s="112">
        <v>207</v>
      </c>
      <c r="J187" s="112">
        <v>0</v>
      </c>
      <c r="K187" s="112">
        <v>0</v>
      </c>
      <c r="L187" s="112">
        <v>0</v>
      </c>
      <c r="M187" s="114">
        <f t="shared" si="49"/>
        <v>-133</v>
      </c>
      <c r="N187" s="114">
        <f t="shared" si="50"/>
        <v>-537</v>
      </c>
      <c r="O187" s="115"/>
      <c r="P187" s="106">
        <v>2080506</v>
      </c>
      <c r="Q187" s="106" t="s">
        <v>39</v>
      </c>
      <c r="R187" s="111">
        <f t="shared" si="52"/>
        <v>-133</v>
      </c>
      <c r="S187" s="111">
        <f t="shared" si="53"/>
        <v>0</v>
      </c>
      <c r="T187" s="111">
        <f t="shared" si="54"/>
        <v>0</v>
      </c>
      <c r="U187" s="111">
        <f t="shared" si="55"/>
        <v>0</v>
      </c>
    </row>
    <row r="188" spans="1:21" s="106" customFormat="1" ht="16.5" customHeight="1">
      <c r="A188" s="79" t="s">
        <v>166</v>
      </c>
      <c r="B188" s="112">
        <v>9300</v>
      </c>
      <c r="C188" s="113">
        <v>2959</v>
      </c>
      <c r="D188" s="112">
        <v>0</v>
      </c>
      <c r="E188" s="112">
        <v>0</v>
      </c>
      <c r="F188" s="112">
        <v>0</v>
      </c>
      <c r="G188" s="112">
        <v>2959</v>
      </c>
      <c r="H188" s="113">
        <f t="shared" si="48"/>
        <v>0</v>
      </c>
      <c r="I188" s="112">
        <v>0</v>
      </c>
      <c r="J188" s="112">
        <v>0</v>
      </c>
      <c r="K188" s="112">
        <v>0</v>
      </c>
      <c r="L188" s="112">
        <v>0</v>
      </c>
      <c r="M188" s="114">
        <f t="shared" si="49"/>
        <v>-2959</v>
      </c>
      <c r="N188" s="114">
        <f t="shared" si="50"/>
        <v>-9300</v>
      </c>
      <c r="O188" s="115"/>
      <c r="P188" s="106">
        <v>2080507</v>
      </c>
      <c r="Q188" s="106" t="s">
        <v>39</v>
      </c>
      <c r="R188" s="111">
        <f t="shared" si="52"/>
        <v>0</v>
      </c>
      <c r="S188" s="111">
        <f t="shared" si="53"/>
        <v>0</v>
      </c>
      <c r="T188" s="111">
        <f t="shared" si="54"/>
        <v>0</v>
      </c>
      <c r="U188" s="111">
        <f t="shared" si="55"/>
        <v>-2959</v>
      </c>
    </row>
    <row r="189" spans="1:21" s="106" customFormat="1" ht="16.5" customHeight="1">
      <c r="A189" s="79" t="s">
        <v>167</v>
      </c>
      <c r="B189" s="112">
        <v>1602</v>
      </c>
      <c r="C189" s="113">
        <v>1250</v>
      </c>
      <c r="D189" s="112">
        <v>1250</v>
      </c>
      <c r="E189" s="112">
        <v>0</v>
      </c>
      <c r="F189" s="112">
        <v>0</v>
      </c>
      <c r="G189" s="112">
        <v>0</v>
      </c>
      <c r="H189" s="108">
        <f t="shared" si="48"/>
        <v>1201</v>
      </c>
      <c r="I189" s="112">
        <v>1201</v>
      </c>
      <c r="J189" s="112">
        <v>0</v>
      </c>
      <c r="K189" s="112">
        <v>0</v>
      </c>
      <c r="L189" s="112">
        <v>0</v>
      </c>
      <c r="M189" s="114">
        <f t="shared" si="49"/>
        <v>-49</v>
      </c>
      <c r="N189" s="114">
        <f t="shared" si="50"/>
        <v>-401</v>
      </c>
      <c r="O189" s="115"/>
      <c r="P189" s="106">
        <v>2080599</v>
      </c>
      <c r="Q189" s="106" t="s">
        <v>39</v>
      </c>
      <c r="R189" s="111">
        <f t="shared" si="52"/>
        <v>-49</v>
      </c>
      <c r="S189" s="111">
        <f t="shared" si="53"/>
        <v>0</v>
      </c>
      <c r="T189" s="111">
        <f t="shared" si="54"/>
        <v>0</v>
      </c>
      <c r="U189" s="111">
        <f t="shared" si="55"/>
        <v>0</v>
      </c>
    </row>
    <row r="190" spans="1:21" s="110" customFormat="1" ht="16.5" customHeight="1">
      <c r="A190" s="78" t="s">
        <v>168</v>
      </c>
      <c r="B190" s="108">
        <f aca="true" t="shared" si="72" ref="B190:G190">SUM(B191:B191)</f>
        <v>46</v>
      </c>
      <c r="C190" s="108">
        <f t="shared" si="72"/>
        <v>316</v>
      </c>
      <c r="D190" s="108">
        <f t="shared" si="72"/>
        <v>0</v>
      </c>
      <c r="E190" s="108">
        <f t="shared" si="72"/>
        <v>0</v>
      </c>
      <c r="F190" s="108">
        <f t="shared" si="72"/>
        <v>0</v>
      </c>
      <c r="G190" s="108">
        <f t="shared" si="72"/>
        <v>316</v>
      </c>
      <c r="H190" s="108">
        <f t="shared" si="48"/>
        <v>316</v>
      </c>
      <c r="I190" s="108">
        <f>SUM(I191:I191)</f>
        <v>0</v>
      </c>
      <c r="J190" s="108">
        <f>SUM(J191:J191)</f>
        <v>0</v>
      </c>
      <c r="K190" s="108">
        <f>SUM(K191:K191)</f>
        <v>0</v>
      </c>
      <c r="L190" s="108">
        <f>SUM(L191:L191)</f>
        <v>316</v>
      </c>
      <c r="M190" s="109">
        <f t="shared" si="49"/>
        <v>0</v>
      </c>
      <c r="N190" s="109">
        <f t="shared" si="50"/>
        <v>270</v>
      </c>
      <c r="O190" s="80"/>
      <c r="P190" s="110">
        <v>20807</v>
      </c>
      <c r="Q190" s="110" t="s">
        <v>37</v>
      </c>
      <c r="R190" s="111">
        <f t="shared" si="52"/>
        <v>0</v>
      </c>
      <c r="S190" s="111">
        <f t="shared" si="53"/>
        <v>0</v>
      </c>
      <c r="T190" s="111">
        <f t="shared" si="54"/>
        <v>0</v>
      </c>
      <c r="U190" s="111">
        <f t="shared" si="55"/>
        <v>0</v>
      </c>
    </row>
    <row r="191" spans="1:21" s="106" customFormat="1" ht="16.5" customHeight="1">
      <c r="A191" s="79" t="s">
        <v>169</v>
      </c>
      <c r="B191" s="112">
        <v>46</v>
      </c>
      <c r="C191" s="113">
        <v>316</v>
      </c>
      <c r="D191" s="112">
        <v>0</v>
      </c>
      <c r="E191" s="112">
        <v>0</v>
      </c>
      <c r="F191" s="112">
        <v>0</v>
      </c>
      <c r="G191" s="112">
        <v>316</v>
      </c>
      <c r="H191" s="113">
        <f t="shared" si="48"/>
        <v>316</v>
      </c>
      <c r="I191" s="112">
        <v>0</v>
      </c>
      <c r="J191" s="112">
        <v>0</v>
      </c>
      <c r="K191" s="112">
        <v>0</v>
      </c>
      <c r="L191" s="112">
        <v>316</v>
      </c>
      <c r="M191" s="114">
        <f t="shared" si="49"/>
        <v>0</v>
      </c>
      <c r="N191" s="114">
        <f t="shared" si="50"/>
        <v>270</v>
      </c>
      <c r="O191" s="115"/>
      <c r="P191" s="106">
        <v>2080799</v>
      </c>
      <c r="Q191" s="106" t="s">
        <v>39</v>
      </c>
      <c r="R191" s="111">
        <f t="shared" si="52"/>
        <v>0</v>
      </c>
      <c r="S191" s="111">
        <f t="shared" si="53"/>
        <v>0</v>
      </c>
      <c r="T191" s="111">
        <f t="shared" si="54"/>
        <v>0</v>
      </c>
      <c r="U191" s="111">
        <f t="shared" si="55"/>
        <v>0</v>
      </c>
    </row>
    <row r="192" spans="1:21" s="110" customFormat="1" ht="16.5" customHeight="1">
      <c r="A192" s="78" t="s">
        <v>170</v>
      </c>
      <c r="B192" s="108">
        <f aca="true" t="shared" si="73" ref="B192:G192">SUM(B193:B197)</f>
        <v>1150</v>
      </c>
      <c r="C192" s="108">
        <f t="shared" si="73"/>
        <v>1325</v>
      </c>
      <c r="D192" s="108">
        <f t="shared" si="73"/>
        <v>0</v>
      </c>
      <c r="E192" s="108">
        <f t="shared" si="73"/>
        <v>0</v>
      </c>
      <c r="F192" s="108">
        <f t="shared" si="73"/>
        <v>0</v>
      </c>
      <c r="G192" s="108">
        <f t="shared" si="73"/>
        <v>1325</v>
      </c>
      <c r="H192" s="108">
        <f t="shared" si="48"/>
        <v>1325</v>
      </c>
      <c r="I192" s="108">
        <f>SUM(I193:I197)</f>
        <v>0</v>
      </c>
      <c r="J192" s="108">
        <f>SUM(J193:J197)</f>
        <v>0</v>
      </c>
      <c r="K192" s="108">
        <f>SUM(K193:K197)</f>
        <v>0</v>
      </c>
      <c r="L192" s="108">
        <f>SUM(L193:L197)</f>
        <v>1325</v>
      </c>
      <c r="M192" s="109">
        <f t="shared" si="49"/>
        <v>0</v>
      </c>
      <c r="N192" s="109">
        <f t="shared" si="50"/>
        <v>175</v>
      </c>
      <c r="O192" s="80"/>
      <c r="P192" s="110">
        <v>20808</v>
      </c>
      <c r="Q192" s="110" t="s">
        <v>37</v>
      </c>
      <c r="R192" s="111">
        <f t="shared" si="52"/>
        <v>0</v>
      </c>
      <c r="S192" s="111">
        <f t="shared" si="53"/>
        <v>0</v>
      </c>
      <c r="T192" s="111">
        <f t="shared" si="54"/>
        <v>0</v>
      </c>
      <c r="U192" s="111">
        <f t="shared" si="55"/>
        <v>0</v>
      </c>
    </row>
    <row r="193" spans="1:21" s="106" customFormat="1" ht="16.5" customHeight="1">
      <c r="A193" s="79" t="s">
        <v>171</v>
      </c>
      <c r="B193" s="112">
        <v>200</v>
      </c>
      <c r="C193" s="113">
        <v>300</v>
      </c>
      <c r="D193" s="112">
        <v>0</v>
      </c>
      <c r="E193" s="112">
        <v>0</v>
      </c>
      <c r="F193" s="112">
        <v>0</v>
      </c>
      <c r="G193" s="112">
        <v>300</v>
      </c>
      <c r="H193" s="113">
        <f t="shared" si="48"/>
        <v>300</v>
      </c>
      <c r="I193" s="112">
        <v>0</v>
      </c>
      <c r="J193" s="112">
        <v>0</v>
      </c>
      <c r="K193" s="112">
        <v>0</v>
      </c>
      <c r="L193" s="112">
        <v>300</v>
      </c>
      <c r="M193" s="114">
        <f t="shared" si="49"/>
        <v>0</v>
      </c>
      <c r="N193" s="114">
        <f t="shared" si="50"/>
        <v>100</v>
      </c>
      <c r="O193" s="115"/>
      <c r="P193" s="106">
        <v>2080801</v>
      </c>
      <c r="Q193" s="106" t="s">
        <v>39</v>
      </c>
      <c r="R193" s="111">
        <f t="shared" si="52"/>
        <v>0</v>
      </c>
      <c r="S193" s="111">
        <f t="shared" si="53"/>
        <v>0</v>
      </c>
      <c r="T193" s="111">
        <f t="shared" si="54"/>
        <v>0</v>
      </c>
      <c r="U193" s="111">
        <f t="shared" si="55"/>
        <v>0</v>
      </c>
    </row>
    <row r="194" spans="1:21" s="106" customFormat="1" ht="16.5" customHeight="1">
      <c r="A194" s="79" t="s">
        <v>172</v>
      </c>
      <c r="B194" s="112">
        <v>250</v>
      </c>
      <c r="C194" s="113">
        <v>275</v>
      </c>
      <c r="D194" s="112">
        <v>0</v>
      </c>
      <c r="E194" s="112">
        <v>0</v>
      </c>
      <c r="F194" s="112">
        <v>0</v>
      </c>
      <c r="G194" s="112">
        <v>275</v>
      </c>
      <c r="H194" s="113">
        <f t="shared" si="48"/>
        <v>275</v>
      </c>
      <c r="I194" s="112">
        <v>0</v>
      </c>
      <c r="J194" s="112">
        <v>0</v>
      </c>
      <c r="K194" s="112">
        <v>0</v>
      </c>
      <c r="L194" s="112">
        <v>275</v>
      </c>
      <c r="M194" s="114">
        <f t="shared" si="49"/>
        <v>0</v>
      </c>
      <c r="N194" s="114">
        <f t="shared" si="50"/>
        <v>25</v>
      </c>
      <c r="O194" s="115"/>
      <c r="P194" s="106">
        <v>2080802</v>
      </c>
      <c r="Q194" s="106" t="s">
        <v>39</v>
      </c>
      <c r="R194" s="111">
        <f t="shared" si="52"/>
        <v>0</v>
      </c>
      <c r="S194" s="111">
        <f t="shared" si="53"/>
        <v>0</v>
      </c>
      <c r="T194" s="111">
        <f t="shared" si="54"/>
        <v>0</v>
      </c>
      <c r="U194" s="111">
        <f t="shared" si="55"/>
        <v>0</v>
      </c>
    </row>
    <row r="195" spans="1:21" s="106" customFormat="1" ht="16.5" customHeight="1">
      <c r="A195" s="79" t="s">
        <v>173</v>
      </c>
      <c r="B195" s="112">
        <v>190</v>
      </c>
      <c r="C195" s="113">
        <v>210</v>
      </c>
      <c r="D195" s="112">
        <v>0</v>
      </c>
      <c r="E195" s="112">
        <v>0</v>
      </c>
      <c r="F195" s="112">
        <v>0</v>
      </c>
      <c r="G195" s="112">
        <v>210</v>
      </c>
      <c r="H195" s="113">
        <f t="shared" si="48"/>
        <v>210</v>
      </c>
      <c r="I195" s="112">
        <v>0</v>
      </c>
      <c r="J195" s="112">
        <v>0</v>
      </c>
      <c r="K195" s="112">
        <v>0</v>
      </c>
      <c r="L195" s="112">
        <v>210</v>
      </c>
      <c r="M195" s="114">
        <f t="shared" si="49"/>
        <v>0</v>
      </c>
      <c r="N195" s="114">
        <f t="shared" si="50"/>
        <v>20</v>
      </c>
      <c r="O195" s="115"/>
      <c r="P195" s="106">
        <v>2080803</v>
      </c>
      <c r="Q195" s="106" t="s">
        <v>39</v>
      </c>
      <c r="R195" s="111">
        <f t="shared" si="52"/>
        <v>0</v>
      </c>
      <c r="S195" s="111">
        <f t="shared" si="53"/>
        <v>0</v>
      </c>
      <c r="T195" s="111">
        <f t="shared" si="54"/>
        <v>0</v>
      </c>
      <c r="U195" s="111">
        <f t="shared" si="55"/>
        <v>0</v>
      </c>
    </row>
    <row r="196" spans="1:21" s="106" customFormat="1" ht="16.5" customHeight="1">
      <c r="A196" s="79" t="s">
        <v>174</v>
      </c>
      <c r="B196" s="112">
        <v>390</v>
      </c>
      <c r="C196" s="113">
        <v>400</v>
      </c>
      <c r="D196" s="112">
        <v>0</v>
      </c>
      <c r="E196" s="112">
        <v>0</v>
      </c>
      <c r="F196" s="112">
        <v>0</v>
      </c>
      <c r="G196" s="112">
        <v>400</v>
      </c>
      <c r="H196" s="108">
        <f t="shared" si="48"/>
        <v>400</v>
      </c>
      <c r="I196" s="112">
        <v>0</v>
      </c>
      <c r="J196" s="112">
        <v>0</v>
      </c>
      <c r="K196" s="112">
        <v>0</v>
      </c>
      <c r="L196" s="112">
        <v>400</v>
      </c>
      <c r="M196" s="114">
        <f t="shared" si="49"/>
        <v>0</v>
      </c>
      <c r="N196" s="114">
        <f t="shared" si="50"/>
        <v>10</v>
      </c>
      <c r="O196" s="115"/>
      <c r="P196" s="106">
        <v>2080805</v>
      </c>
      <c r="Q196" s="106" t="s">
        <v>39</v>
      </c>
      <c r="R196" s="111">
        <f t="shared" si="52"/>
        <v>0</v>
      </c>
      <c r="S196" s="111">
        <f t="shared" si="53"/>
        <v>0</v>
      </c>
      <c r="T196" s="111">
        <f t="shared" si="54"/>
        <v>0</v>
      </c>
      <c r="U196" s="111">
        <f t="shared" si="55"/>
        <v>0</v>
      </c>
    </row>
    <row r="197" spans="1:21" s="106" customFormat="1" ht="16.5" customHeight="1">
      <c r="A197" s="79" t="s">
        <v>175</v>
      </c>
      <c r="B197" s="112">
        <v>120</v>
      </c>
      <c r="C197" s="113">
        <v>140</v>
      </c>
      <c r="D197" s="112">
        <v>0</v>
      </c>
      <c r="E197" s="112">
        <v>0</v>
      </c>
      <c r="F197" s="112">
        <v>0</v>
      </c>
      <c r="G197" s="112">
        <v>140</v>
      </c>
      <c r="H197" s="113">
        <f t="shared" si="48"/>
        <v>140</v>
      </c>
      <c r="I197" s="112">
        <v>0</v>
      </c>
      <c r="J197" s="112">
        <v>0</v>
      </c>
      <c r="K197" s="112">
        <v>0</v>
      </c>
      <c r="L197" s="112">
        <v>140</v>
      </c>
      <c r="M197" s="114">
        <f t="shared" si="49"/>
        <v>0</v>
      </c>
      <c r="N197" s="114">
        <f t="shared" si="50"/>
        <v>20</v>
      </c>
      <c r="O197" s="115"/>
      <c r="P197" s="106">
        <v>2080899</v>
      </c>
      <c r="Q197" s="106" t="s">
        <v>39</v>
      </c>
      <c r="R197" s="111">
        <f t="shared" si="52"/>
        <v>0</v>
      </c>
      <c r="S197" s="111">
        <f t="shared" si="53"/>
        <v>0</v>
      </c>
      <c r="T197" s="111">
        <f t="shared" si="54"/>
        <v>0</v>
      </c>
      <c r="U197" s="111">
        <f t="shared" si="55"/>
        <v>0</v>
      </c>
    </row>
    <row r="198" spans="1:21" s="110" customFormat="1" ht="16.5" customHeight="1">
      <c r="A198" s="78" t="s">
        <v>176</v>
      </c>
      <c r="B198" s="108">
        <f aca="true" t="shared" si="74" ref="B198:G198">SUM(B199:B201)</f>
        <v>672</v>
      </c>
      <c r="C198" s="108">
        <f t="shared" si="74"/>
        <v>942</v>
      </c>
      <c r="D198" s="108">
        <f t="shared" si="74"/>
        <v>140</v>
      </c>
      <c r="E198" s="108">
        <f t="shared" si="74"/>
        <v>252</v>
      </c>
      <c r="F198" s="108">
        <f t="shared" si="74"/>
        <v>0</v>
      </c>
      <c r="G198" s="108">
        <f t="shared" si="74"/>
        <v>550</v>
      </c>
      <c r="H198" s="108">
        <f aca="true" t="shared" si="75" ref="H198:H263">SUM(I198:L198)</f>
        <v>942</v>
      </c>
      <c r="I198" s="108">
        <f>SUM(I199:I201)</f>
        <v>380</v>
      </c>
      <c r="J198" s="108">
        <f>SUM(J199:J201)</f>
        <v>12</v>
      </c>
      <c r="K198" s="108">
        <f>SUM(K199:K201)</f>
        <v>0</v>
      </c>
      <c r="L198" s="108">
        <f>SUM(L199:L201)</f>
        <v>550</v>
      </c>
      <c r="M198" s="109">
        <f aca="true" t="shared" si="76" ref="M198:M261">H198-C198</f>
        <v>0</v>
      </c>
      <c r="N198" s="109">
        <f aca="true" t="shared" si="77" ref="N198:N261">H198-B198</f>
        <v>270</v>
      </c>
      <c r="O198" s="80"/>
      <c r="P198" s="110">
        <v>20809</v>
      </c>
      <c r="Q198" s="110" t="s">
        <v>37</v>
      </c>
      <c r="R198" s="111">
        <f t="shared" si="52"/>
        <v>240</v>
      </c>
      <c r="S198" s="111">
        <f t="shared" si="53"/>
        <v>-240</v>
      </c>
      <c r="T198" s="111">
        <f t="shared" si="54"/>
        <v>0</v>
      </c>
      <c r="U198" s="111">
        <f t="shared" si="55"/>
        <v>0</v>
      </c>
    </row>
    <row r="199" spans="1:21" s="106" customFormat="1" ht="16.5" customHeight="1">
      <c r="A199" s="79" t="s">
        <v>177</v>
      </c>
      <c r="B199" s="112">
        <v>500</v>
      </c>
      <c r="C199" s="113">
        <v>550</v>
      </c>
      <c r="D199" s="112">
        <v>0</v>
      </c>
      <c r="E199" s="112">
        <v>0</v>
      </c>
      <c r="F199" s="112">
        <v>0</v>
      </c>
      <c r="G199" s="112">
        <v>550</v>
      </c>
      <c r="H199" s="113">
        <f t="shared" si="75"/>
        <v>550</v>
      </c>
      <c r="I199" s="112">
        <v>0</v>
      </c>
      <c r="J199" s="112">
        <v>0</v>
      </c>
      <c r="K199" s="112">
        <v>0</v>
      </c>
      <c r="L199" s="112">
        <v>550</v>
      </c>
      <c r="M199" s="114">
        <f t="shared" si="76"/>
        <v>0</v>
      </c>
      <c r="N199" s="114">
        <f t="shared" si="77"/>
        <v>50</v>
      </c>
      <c r="O199" s="115"/>
      <c r="P199" s="106">
        <v>2080901</v>
      </c>
      <c r="Q199" s="106" t="s">
        <v>39</v>
      </c>
      <c r="R199" s="111">
        <f aca="true" t="shared" si="78" ref="R199:R262">I199-D199</f>
        <v>0</v>
      </c>
      <c r="S199" s="111">
        <f aca="true" t="shared" si="79" ref="S199:S262">J199-E199</f>
        <v>0</v>
      </c>
      <c r="T199" s="111">
        <f aca="true" t="shared" si="80" ref="T199:T262">K199-F199</f>
        <v>0</v>
      </c>
      <c r="U199" s="111">
        <f aca="true" t="shared" si="81" ref="U199:U262">L199-G199</f>
        <v>0</v>
      </c>
    </row>
    <row r="200" spans="1:21" s="106" customFormat="1" ht="16.5" customHeight="1">
      <c r="A200" s="79" t="s">
        <v>178</v>
      </c>
      <c r="B200" s="112">
        <v>172</v>
      </c>
      <c r="C200" s="113">
        <v>190</v>
      </c>
      <c r="D200" s="112">
        <v>140</v>
      </c>
      <c r="E200" s="112">
        <v>50</v>
      </c>
      <c r="F200" s="112">
        <v>0</v>
      </c>
      <c r="G200" s="112">
        <v>0</v>
      </c>
      <c r="H200" s="113">
        <f t="shared" si="75"/>
        <v>190</v>
      </c>
      <c r="I200" s="112">
        <v>180</v>
      </c>
      <c r="J200" s="112">
        <v>10</v>
      </c>
      <c r="K200" s="112">
        <v>0</v>
      </c>
      <c r="L200" s="112">
        <v>0</v>
      </c>
      <c r="M200" s="114">
        <f t="shared" si="76"/>
        <v>0</v>
      </c>
      <c r="N200" s="114">
        <f t="shared" si="77"/>
        <v>18</v>
      </c>
      <c r="O200" s="115"/>
      <c r="P200" s="106">
        <v>2080905</v>
      </c>
      <c r="Q200" s="106" t="s">
        <v>39</v>
      </c>
      <c r="R200" s="111">
        <f t="shared" si="78"/>
        <v>40</v>
      </c>
      <c r="S200" s="111">
        <f t="shared" si="79"/>
        <v>-40</v>
      </c>
      <c r="T200" s="111">
        <f t="shared" si="80"/>
        <v>0</v>
      </c>
      <c r="U200" s="111">
        <f t="shared" si="81"/>
        <v>0</v>
      </c>
    </row>
    <row r="201" spans="1:21" s="106" customFormat="1" ht="16.5" customHeight="1">
      <c r="A201" s="79" t="s">
        <v>179</v>
      </c>
      <c r="B201" s="112"/>
      <c r="C201" s="113">
        <v>202</v>
      </c>
      <c r="D201" s="112">
        <v>0</v>
      </c>
      <c r="E201" s="112">
        <v>202</v>
      </c>
      <c r="F201" s="112">
        <v>0</v>
      </c>
      <c r="G201" s="112">
        <v>0</v>
      </c>
      <c r="H201" s="108">
        <f t="shared" si="75"/>
        <v>202</v>
      </c>
      <c r="I201" s="112">
        <v>200</v>
      </c>
      <c r="J201" s="112">
        <v>2</v>
      </c>
      <c r="K201" s="112">
        <v>0</v>
      </c>
      <c r="L201" s="112">
        <v>0</v>
      </c>
      <c r="M201" s="114">
        <f t="shared" si="76"/>
        <v>0</v>
      </c>
      <c r="N201" s="114">
        <f t="shared" si="77"/>
        <v>202</v>
      </c>
      <c r="O201" s="115"/>
      <c r="P201" s="106">
        <v>2080999</v>
      </c>
      <c r="Q201" s="106" t="s">
        <v>39</v>
      </c>
      <c r="R201" s="111">
        <f t="shared" si="78"/>
        <v>200</v>
      </c>
      <c r="S201" s="111">
        <f t="shared" si="79"/>
        <v>-200</v>
      </c>
      <c r="T201" s="111">
        <f t="shared" si="80"/>
        <v>0</v>
      </c>
      <c r="U201" s="111">
        <f t="shared" si="81"/>
        <v>0</v>
      </c>
    </row>
    <row r="202" spans="1:21" s="110" customFormat="1" ht="16.5" customHeight="1">
      <c r="A202" s="78" t="s">
        <v>180</v>
      </c>
      <c r="B202" s="108">
        <f aca="true" t="shared" si="82" ref="B202:G202">SUM(B203:B205)</f>
        <v>2056</v>
      </c>
      <c r="C202" s="108">
        <f t="shared" si="82"/>
        <v>1876</v>
      </c>
      <c r="D202" s="108">
        <f t="shared" si="82"/>
        <v>480</v>
      </c>
      <c r="E202" s="108">
        <f t="shared" si="82"/>
        <v>389</v>
      </c>
      <c r="F202" s="108">
        <f t="shared" si="82"/>
        <v>0</v>
      </c>
      <c r="G202" s="108">
        <f t="shared" si="82"/>
        <v>1007</v>
      </c>
      <c r="H202" s="108">
        <f t="shared" si="75"/>
        <v>1812</v>
      </c>
      <c r="I202" s="108">
        <f>SUM(I203:I205)</f>
        <v>431</v>
      </c>
      <c r="J202" s="108">
        <f>SUM(J203:J205)</f>
        <v>374</v>
      </c>
      <c r="K202" s="108">
        <f>SUM(K203:K205)</f>
        <v>0</v>
      </c>
      <c r="L202" s="108">
        <f>SUM(L203:L205)</f>
        <v>1007</v>
      </c>
      <c r="M202" s="109">
        <f t="shared" si="76"/>
        <v>-64</v>
      </c>
      <c r="N202" s="109">
        <f t="shared" si="77"/>
        <v>-244</v>
      </c>
      <c r="O202" s="80"/>
      <c r="P202" s="110">
        <v>20810</v>
      </c>
      <c r="Q202" s="110" t="s">
        <v>37</v>
      </c>
      <c r="R202" s="111">
        <f t="shared" si="78"/>
        <v>-49</v>
      </c>
      <c r="S202" s="111">
        <f t="shared" si="79"/>
        <v>-15</v>
      </c>
      <c r="T202" s="111">
        <f t="shared" si="80"/>
        <v>0</v>
      </c>
      <c r="U202" s="111">
        <f t="shared" si="81"/>
        <v>0</v>
      </c>
    </row>
    <row r="203" spans="1:21" s="106" customFormat="1" ht="16.5" customHeight="1">
      <c r="A203" s="116" t="s">
        <v>181</v>
      </c>
      <c r="B203" s="112">
        <v>1268</v>
      </c>
      <c r="C203" s="113">
        <v>1019</v>
      </c>
      <c r="D203" s="112">
        <v>12</v>
      </c>
      <c r="E203" s="112"/>
      <c r="F203" s="112">
        <v>0</v>
      </c>
      <c r="G203" s="112">
        <v>1007</v>
      </c>
      <c r="H203" s="113">
        <f t="shared" si="75"/>
        <v>1019</v>
      </c>
      <c r="I203" s="112">
        <v>12</v>
      </c>
      <c r="J203" s="112">
        <v>0</v>
      </c>
      <c r="K203" s="112">
        <v>0</v>
      </c>
      <c r="L203" s="112">
        <v>1007</v>
      </c>
      <c r="M203" s="114">
        <f t="shared" si="76"/>
        <v>0</v>
      </c>
      <c r="N203" s="114">
        <f t="shared" si="77"/>
        <v>-249</v>
      </c>
      <c r="O203" s="115"/>
      <c r="P203" s="106">
        <v>2081002</v>
      </c>
      <c r="Q203" s="106" t="s">
        <v>39</v>
      </c>
      <c r="R203" s="111">
        <f t="shared" si="78"/>
        <v>0</v>
      </c>
      <c r="S203" s="111">
        <f t="shared" si="79"/>
        <v>0</v>
      </c>
      <c r="T203" s="111">
        <f t="shared" si="80"/>
        <v>0</v>
      </c>
      <c r="U203" s="111">
        <f t="shared" si="81"/>
        <v>0</v>
      </c>
    </row>
    <row r="204" spans="1:21" s="106" customFormat="1" ht="16.5" customHeight="1">
      <c r="A204" s="116" t="s">
        <v>182</v>
      </c>
      <c r="B204" s="112">
        <v>54</v>
      </c>
      <c r="C204" s="113">
        <v>4</v>
      </c>
      <c r="D204" s="112">
        <v>0</v>
      </c>
      <c r="E204" s="112">
        <v>4</v>
      </c>
      <c r="F204" s="112">
        <v>0</v>
      </c>
      <c r="G204" s="112">
        <v>0</v>
      </c>
      <c r="H204" s="108">
        <f t="shared" si="75"/>
        <v>4</v>
      </c>
      <c r="I204" s="112">
        <v>0</v>
      </c>
      <c r="J204" s="112">
        <v>4</v>
      </c>
      <c r="K204" s="112">
        <v>0</v>
      </c>
      <c r="L204" s="112">
        <v>0</v>
      </c>
      <c r="M204" s="114">
        <f t="shared" si="76"/>
        <v>0</v>
      </c>
      <c r="N204" s="114">
        <f t="shared" si="77"/>
        <v>-50</v>
      </c>
      <c r="O204" s="115"/>
      <c r="P204" s="106">
        <v>2081004</v>
      </c>
      <c r="Q204" s="106" t="s">
        <v>39</v>
      </c>
      <c r="R204" s="111">
        <f t="shared" si="78"/>
        <v>0</v>
      </c>
      <c r="S204" s="111">
        <f t="shared" si="79"/>
        <v>0</v>
      </c>
      <c r="T204" s="111">
        <f t="shared" si="80"/>
        <v>0</v>
      </c>
      <c r="U204" s="111">
        <f t="shared" si="81"/>
        <v>0</v>
      </c>
    </row>
    <row r="205" spans="1:21" s="106" customFormat="1" ht="16.5" customHeight="1">
      <c r="A205" s="116" t="s">
        <v>183</v>
      </c>
      <c r="B205" s="112">
        <v>734</v>
      </c>
      <c r="C205" s="113">
        <v>853</v>
      </c>
      <c r="D205" s="112">
        <v>468</v>
      </c>
      <c r="E205" s="112">
        <v>385</v>
      </c>
      <c r="F205" s="112">
        <v>0</v>
      </c>
      <c r="G205" s="112">
        <v>0</v>
      </c>
      <c r="H205" s="113">
        <f t="shared" si="75"/>
        <v>789</v>
      </c>
      <c r="I205" s="112">
        <v>419</v>
      </c>
      <c r="J205" s="112">
        <v>370</v>
      </c>
      <c r="K205" s="112">
        <v>0</v>
      </c>
      <c r="L205" s="112">
        <v>0</v>
      </c>
      <c r="M205" s="114">
        <f t="shared" si="76"/>
        <v>-64</v>
      </c>
      <c r="N205" s="114">
        <f t="shared" si="77"/>
        <v>55</v>
      </c>
      <c r="O205" s="115"/>
      <c r="P205" s="106">
        <v>2081005</v>
      </c>
      <c r="Q205" s="106" t="s">
        <v>39</v>
      </c>
      <c r="R205" s="111">
        <f t="shared" si="78"/>
        <v>-49</v>
      </c>
      <c r="S205" s="111">
        <f t="shared" si="79"/>
        <v>-15</v>
      </c>
      <c r="T205" s="111">
        <f t="shared" si="80"/>
        <v>0</v>
      </c>
      <c r="U205" s="111">
        <f t="shared" si="81"/>
        <v>0</v>
      </c>
    </row>
    <row r="206" spans="1:21" s="110" customFormat="1" ht="16.5" customHeight="1">
      <c r="A206" s="78" t="s">
        <v>184</v>
      </c>
      <c r="B206" s="108">
        <f aca="true" t="shared" si="83" ref="B206:G206">SUM(B207:B210)</f>
        <v>608</v>
      </c>
      <c r="C206" s="108">
        <f t="shared" si="83"/>
        <v>595</v>
      </c>
      <c r="D206" s="108">
        <f t="shared" si="83"/>
        <v>384</v>
      </c>
      <c r="E206" s="108">
        <f t="shared" si="83"/>
        <v>211</v>
      </c>
      <c r="F206" s="108">
        <f t="shared" si="83"/>
        <v>0</v>
      </c>
      <c r="G206" s="108">
        <f t="shared" si="83"/>
        <v>0</v>
      </c>
      <c r="H206" s="108">
        <f t="shared" si="75"/>
        <v>596</v>
      </c>
      <c r="I206" s="108">
        <f>SUM(I207:I210)</f>
        <v>481</v>
      </c>
      <c r="J206" s="108">
        <f>SUM(J207:J210)</f>
        <v>115</v>
      </c>
      <c r="K206" s="108">
        <f>SUM(K207:K210)</f>
        <v>0</v>
      </c>
      <c r="L206" s="108">
        <f>SUM(L207:L210)</f>
        <v>0</v>
      </c>
      <c r="M206" s="109">
        <f t="shared" si="76"/>
        <v>1</v>
      </c>
      <c r="N206" s="109">
        <f t="shared" si="77"/>
        <v>-12</v>
      </c>
      <c r="O206" s="80"/>
      <c r="P206" s="110">
        <v>20811</v>
      </c>
      <c r="Q206" s="110" t="s">
        <v>37</v>
      </c>
      <c r="R206" s="111">
        <f t="shared" si="78"/>
        <v>97</v>
      </c>
      <c r="S206" s="111">
        <f t="shared" si="79"/>
        <v>-96</v>
      </c>
      <c r="T206" s="111">
        <f t="shared" si="80"/>
        <v>0</v>
      </c>
      <c r="U206" s="111">
        <f t="shared" si="81"/>
        <v>0</v>
      </c>
    </row>
    <row r="207" spans="1:21" s="106" customFormat="1" ht="16.5" customHeight="1">
      <c r="A207" s="79" t="s">
        <v>38</v>
      </c>
      <c r="B207" s="112">
        <v>114</v>
      </c>
      <c r="C207" s="113">
        <v>115</v>
      </c>
      <c r="D207" s="112">
        <v>104</v>
      </c>
      <c r="E207" s="112">
        <v>11</v>
      </c>
      <c r="F207" s="112">
        <v>0</v>
      </c>
      <c r="G207" s="112">
        <v>0</v>
      </c>
      <c r="H207" s="113">
        <f t="shared" si="75"/>
        <v>122</v>
      </c>
      <c r="I207" s="112">
        <v>111</v>
      </c>
      <c r="J207" s="112">
        <v>11</v>
      </c>
      <c r="K207" s="112">
        <v>0</v>
      </c>
      <c r="L207" s="112">
        <v>0</v>
      </c>
      <c r="M207" s="114">
        <f t="shared" si="76"/>
        <v>7</v>
      </c>
      <c r="N207" s="114">
        <f t="shared" si="77"/>
        <v>8</v>
      </c>
      <c r="O207" s="115"/>
      <c r="P207" s="106">
        <v>2081101</v>
      </c>
      <c r="Q207" s="106" t="s">
        <v>39</v>
      </c>
      <c r="R207" s="111">
        <f t="shared" si="78"/>
        <v>7</v>
      </c>
      <c r="S207" s="111">
        <f t="shared" si="79"/>
        <v>0</v>
      </c>
      <c r="T207" s="111">
        <f t="shared" si="80"/>
        <v>0</v>
      </c>
      <c r="U207" s="111">
        <f t="shared" si="81"/>
        <v>0</v>
      </c>
    </row>
    <row r="208" spans="1:21" s="106" customFormat="1" ht="16.5" customHeight="1">
      <c r="A208" s="79" t="s">
        <v>185</v>
      </c>
      <c r="B208" s="112">
        <v>8</v>
      </c>
      <c r="C208" s="113">
        <v>5</v>
      </c>
      <c r="D208" s="112">
        <v>0</v>
      </c>
      <c r="E208" s="112">
        <v>5</v>
      </c>
      <c r="F208" s="112">
        <v>0</v>
      </c>
      <c r="G208" s="112">
        <v>0</v>
      </c>
      <c r="H208" s="113">
        <f t="shared" si="75"/>
        <v>5</v>
      </c>
      <c r="I208" s="112">
        <v>0</v>
      </c>
      <c r="J208" s="112">
        <v>5</v>
      </c>
      <c r="K208" s="112">
        <v>0</v>
      </c>
      <c r="L208" s="112">
        <v>0</v>
      </c>
      <c r="M208" s="114">
        <f t="shared" si="76"/>
        <v>0</v>
      </c>
      <c r="N208" s="114">
        <f t="shared" si="77"/>
        <v>-3</v>
      </c>
      <c r="O208" s="115"/>
      <c r="P208" s="106">
        <v>2081105</v>
      </c>
      <c r="Q208" s="106" t="s">
        <v>39</v>
      </c>
      <c r="R208" s="111">
        <f t="shared" si="78"/>
        <v>0</v>
      </c>
      <c r="S208" s="111">
        <f t="shared" si="79"/>
        <v>0</v>
      </c>
      <c r="T208" s="111">
        <f t="shared" si="80"/>
        <v>0</v>
      </c>
      <c r="U208" s="111">
        <f t="shared" si="81"/>
        <v>0</v>
      </c>
    </row>
    <row r="209" spans="1:21" s="106" customFormat="1" ht="16.5" customHeight="1">
      <c r="A209" s="79" t="s">
        <v>186</v>
      </c>
      <c r="B209" s="112">
        <v>260</v>
      </c>
      <c r="C209" s="113">
        <v>280</v>
      </c>
      <c r="D209" s="112">
        <v>280</v>
      </c>
      <c r="E209" s="112"/>
      <c r="F209" s="112">
        <v>0</v>
      </c>
      <c r="G209" s="112">
        <v>0</v>
      </c>
      <c r="H209" s="113">
        <f t="shared" si="75"/>
        <v>280</v>
      </c>
      <c r="I209" s="112">
        <v>280</v>
      </c>
      <c r="J209" s="112">
        <v>0</v>
      </c>
      <c r="K209" s="112">
        <v>0</v>
      </c>
      <c r="L209" s="112">
        <v>0</v>
      </c>
      <c r="M209" s="114">
        <f t="shared" si="76"/>
        <v>0</v>
      </c>
      <c r="N209" s="114">
        <f t="shared" si="77"/>
        <v>20</v>
      </c>
      <c r="O209" s="115"/>
      <c r="P209" s="106">
        <v>2081107</v>
      </c>
      <c r="Q209" s="106" t="s">
        <v>39</v>
      </c>
      <c r="R209" s="111">
        <f t="shared" si="78"/>
        <v>0</v>
      </c>
      <c r="S209" s="111">
        <f t="shared" si="79"/>
        <v>0</v>
      </c>
      <c r="T209" s="111">
        <f t="shared" si="80"/>
        <v>0</v>
      </c>
      <c r="U209" s="111">
        <f t="shared" si="81"/>
        <v>0</v>
      </c>
    </row>
    <row r="210" spans="1:21" s="106" customFormat="1" ht="16.5" customHeight="1">
      <c r="A210" s="79" t="s">
        <v>187</v>
      </c>
      <c r="B210" s="112">
        <v>226</v>
      </c>
      <c r="C210" s="113">
        <v>195</v>
      </c>
      <c r="D210" s="112">
        <v>0</v>
      </c>
      <c r="E210" s="112">
        <v>195</v>
      </c>
      <c r="F210" s="112">
        <v>0</v>
      </c>
      <c r="G210" s="112">
        <v>0</v>
      </c>
      <c r="H210" s="108">
        <f t="shared" si="75"/>
        <v>189</v>
      </c>
      <c r="I210" s="112">
        <v>90</v>
      </c>
      <c r="J210" s="112">
        <v>99</v>
      </c>
      <c r="K210" s="112">
        <v>0</v>
      </c>
      <c r="L210" s="112">
        <v>0</v>
      </c>
      <c r="M210" s="114">
        <f t="shared" si="76"/>
        <v>-6</v>
      </c>
      <c r="N210" s="114">
        <f t="shared" si="77"/>
        <v>-37</v>
      </c>
      <c r="O210" s="115"/>
      <c r="P210" s="106">
        <v>2081199</v>
      </c>
      <c r="Q210" s="106" t="s">
        <v>39</v>
      </c>
      <c r="R210" s="111">
        <f t="shared" si="78"/>
        <v>90</v>
      </c>
      <c r="S210" s="111">
        <f t="shared" si="79"/>
        <v>-96</v>
      </c>
      <c r="T210" s="111">
        <f t="shared" si="80"/>
        <v>0</v>
      </c>
      <c r="U210" s="111">
        <f t="shared" si="81"/>
        <v>0</v>
      </c>
    </row>
    <row r="211" spans="1:21" s="110" customFormat="1" ht="16.5" customHeight="1">
      <c r="A211" s="78" t="s">
        <v>188</v>
      </c>
      <c r="B211" s="108">
        <f aca="true" t="shared" si="84" ref="B211:G211">SUM(B212:B213)</f>
        <v>99</v>
      </c>
      <c r="C211" s="108">
        <f t="shared" si="84"/>
        <v>109</v>
      </c>
      <c r="D211" s="108">
        <f t="shared" si="84"/>
        <v>89</v>
      </c>
      <c r="E211" s="108">
        <f t="shared" si="84"/>
        <v>20</v>
      </c>
      <c r="F211" s="108">
        <f t="shared" si="84"/>
        <v>0</v>
      </c>
      <c r="G211" s="108">
        <f t="shared" si="84"/>
        <v>0</v>
      </c>
      <c r="H211" s="108">
        <f t="shared" si="75"/>
        <v>100</v>
      </c>
      <c r="I211" s="108">
        <f>SUM(I212:I213)</f>
        <v>80</v>
      </c>
      <c r="J211" s="108">
        <f>SUM(J212:J213)</f>
        <v>20</v>
      </c>
      <c r="K211" s="108">
        <f>SUM(K212:K213)</f>
        <v>0</v>
      </c>
      <c r="L211" s="108">
        <f>SUM(L212:L213)</f>
        <v>0</v>
      </c>
      <c r="M211" s="109">
        <f t="shared" si="76"/>
        <v>-9</v>
      </c>
      <c r="N211" s="109">
        <f t="shared" si="77"/>
        <v>1</v>
      </c>
      <c r="O211" s="80"/>
      <c r="P211" s="110">
        <v>20816</v>
      </c>
      <c r="Q211" s="110" t="s">
        <v>37</v>
      </c>
      <c r="R211" s="111">
        <f t="shared" si="78"/>
        <v>-9</v>
      </c>
      <c r="S211" s="111">
        <f t="shared" si="79"/>
        <v>0</v>
      </c>
      <c r="T211" s="111">
        <f t="shared" si="80"/>
        <v>0</v>
      </c>
      <c r="U211" s="111">
        <f t="shared" si="81"/>
        <v>0</v>
      </c>
    </row>
    <row r="212" spans="1:21" s="106" customFormat="1" ht="16.5" customHeight="1">
      <c r="A212" s="79" t="s">
        <v>38</v>
      </c>
      <c r="B212" s="112">
        <v>88</v>
      </c>
      <c r="C212" s="113">
        <v>96</v>
      </c>
      <c r="D212" s="112">
        <v>89</v>
      </c>
      <c r="E212" s="112">
        <v>7</v>
      </c>
      <c r="F212" s="112">
        <v>0</v>
      </c>
      <c r="G212" s="112">
        <v>0</v>
      </c>
      <c r="H212" s="113">
        <f t="shared" si="75"/>
        <v>87</v>
      </c>
      <c r="I212" s="112">
        <v>80</v>
      </c>
      <c r="J212" s="112">
        <v>7</v>
      </c>
      <c r="K212" s="112">
        <v>0</v>
      </c>
      <c r="L212" s="112">
        <v>0</v>
      </c>
      <c r="M212" s="114">
        <f t="shared" si="76"/>
        <v>-9</v>
      </c>
      <c r="N212" s="114">
        <f t="shared" si="77"/>
        <v>-1</v>
      </c>
      <c r="O212" s="115"/>
      <c r="P212" s="106">
        <v>2081601</v>
      </c>
      <c r="Q212" s="106" t="s">
        <v>39</v>
      </c>
      <c r="R212" s="111">
        <f t="shared" si="78"/>
        <v>-9</v>
      </c>
      <c r="S212" s="111">
        <f t="shared" si="79"/>
        <v>0</v>
      </c>
      <c r="T212" s="111">
        <f t="shared" si="80"/>
        <v>0</v>
      </c>
      <c r="U212" s="111">
        <f t="shared" si="81"/>
        <v>0</v>
      </c>
    </row>
    <row r="213" spans="1:21" s="106" customFormat="1" ht="16.5" customHeight="1">
      <c r="A213" s="79" t="s">
        <v>40</v>
      </c>
      <c r="B213" s="112">
        <v>11</v>
      </c>
      <c r="C213" s="113">
        <v>13</v>
      </c>
      <c r="D213" s="112">
        <v>0</v>
      </c>
      <c r="E213" s="112">
        <v>13</v>
      </c>
      <c r="F213" s="112">
        <v>0</v>
      </c>
      <c r="G213" s="112">
        <v>0</v>
      </c>
      <c r="H213" s="108">
        <f t="shared" si="75"/>
        <v>13</v>
      </c>
      <c r="I213" s="112">
        <v>0</v>
      </c>
      <c r="J213" s="112">
        <v>13</v>
      </c>
      <c r="K213" s="112">
        <v>0</v>
      </c>
      <c r="L213" s="112">
        <v>0</v>
      </c>
      <c r="M213" s="114">
        <f t="shared" si="76"/>
        <v>0</v>
      </c>
      <c r="N213" s="114">
        <f t="shared" si="77"/>
        <v>2</v>
      </c>
      <c r="O213" s="115"/>
      <c r="P213" s="106">
        <v>2081602</v>
      </c>
      <c r="Q213" s="106" t="s">
        <v>39</v>
      </c>
      <c r="R213" s="111">
        <f t="shared" si="78"/>
        <v>0</v>
      </c>
      <c r="S213" s="111">
        <f t="shared" si="79"/>
        <v>0</v>
      </c>
      <c r="T213" s="111">
        <f t="shared" si="80"/>
        <v>0</v>
      </c>
      <c r="U213" s="111">
        <f t="shared" si="81"/>
        <v>0</v>
      </c>
    </row>
    <row r="214" spans="1:21" s="110" customFormat="1" ht="16.5" customHeight="1">
      <c r="A214" s="78" t="s">
        <v>189</v>
      </c>
      <c r="B214" s="108">
        <f aca="true" t="shared" si="85" ref="B214:G214">SUM(B215)</f>
        <v>0</v>
      </c>
      <c r="C214" s="108">
        <f t="shared" si="85"/>
        <v>200</v>
      </c>
      <c r="D214" s="108">
        <f t="shared" si="85"/>
        <v>0</v>
      </c>
      <c r="E214" s="108">
        <f t="shared" si="85"/>
        <v>0</v>
      </c>
      <c r="F214" s="108">
        <f t="shared" si="85"/>
        <v>0</v>
      </c>
      <c r="G214" s="108">
        <f t="shared" si="85"/>
        <v>200</v>
      </c>
      <c r="H214" s="108">
        <f t="shared" si="75"/>
        <v>200</v>
      </c>
      <c r="I214" s="108">
        <f>SUM(I215)</f>
        <v>0</v>
      </c>
      <c r="J214" s="108">
        <f>SUM(J215)</f>
        <v>0</v>
      </c>
      <c r="K214" s="108">
        <f>SUM(K215)</f>
        <v>0</v>
      </c>
      <c r="L214" s="108">
        <f>SUM(L215)</f>
        <v>200</v>
      </c>
      <c r="M214" s="109">
        <f t="shared" si="76"/>
        <v>0</v>
      </c>
      <c r="N214" s="109">
        <f t="shared" si="77"/>
        <v>200</v>
      </c>
      <c r="O214" s="80"/>
      <c r="P214" s="110">
        <v>20819</v>
      </c>
      <c r="Q214" s="110" t="s">
        <v>37</v>
      </c>
      <c r="R214" s="111">
        <f t="shared" si="78"/>
        <v>0</v>
      </c>
      <c r="S214" s="111">
        <f t="shared" si="79"/>
        <v>0</v>
      </c>
      <c r="T214" s="111">
        <f t="shared" si="80"/>
        <v>0</v>
      </c>
      <c r="U214" s="111">
        <f t="shared" si="81"/>
        <v>0</v>
      </c>
    </row>
    <row r="215" spans="1:21" s="106" customFormat="1" ht="16.5" customHeight="1">
      <c r="A215" s="79" t="s">
        <v>190</v>
      </c>
      <c r="B215" s="112"/>
      <c r="C215" s="113">
        <v>200</v>
      </c>
      <c r="D215" s="112">
        <v>0</v>
      </c>
      <c r="E215" s="112">
        <v>0</v>
      </c>
      <c r="F215" s="112">
        <v>0</v>
      </c>
      <c r="G215" s="112">
        <v>200</v>
      </c>
      <c r="H215" s="108">
        <f t="shared" si="75"/>
        <v>200</v>
      </c>
      <c r="I215" s="112">
        <v>0</v>
      </c>
      <c r="J215" s="112">
        <v>0</v>
      </c>
      <c r="K215" s="112">
        <v>0</v>
      </c>
      <c r="L215" s="112">
        <v>200</v>
      </c>
      <c r="M215" s="114">
        <f t="shared" si="76"/>
        <v>0</v>
      </c>
      <c r="N215" s="114">
        <f t="shared" si="77"/>
        <v>200</v>
      </c>
      <c r="O215" s="115"/>
      <c r="P215" s="106">
        <v>2081901</v>
      </c>
      <c r="Q215" s="106" t="s">
        <v>39</v>
      </c>
      <c r="R215" s="111">
        <f t="shared" si="78"/>
        <v>0</v>
      </c>
      <c r="S215" s="111">
        <f t="shared" si="79"/>
        <v>0</v>
      </c>
      <c r="T215" s="111">
        <f t="shared" si="80"/>
        <v>0</v>
      </c>
      <c r="U215" s="111">
        <f t="shared" si="81"/>
        <v>0</v>
      </c>
    </row>
    <row r="216" spans="1:21" s="110" customFormat="1" ht="16.5" customHeight="1">
      <c r="A216" s="78" t="s">
        <v>191</v>
      </c>
      <c r="B216" s="108">
        <f aca="true" t="shared" si="86" ref="B216:G216">SUM(B217)</f>
        <v>182</v>
      </c>
      <c r="C216" s="108">
        <f t="shared" si="86"/>
        <v>186</v>
      </c>
      <c r="D216" s="108">
        <f t="shared" si="86"/>
        <v>0</v>
      </c>
      <c r="E216" s="108">
        <f t="shared" si="86"/>
        <v>0</v>
      </c>
      <c r="F216" s="108">
        <f t="shared" si="86"/>
        <v>0</v>
      </c>
      <c r="G216" s="108">
        <f t="shared" si="86"/>
        <v>186</v>
      </c>
      <c r="H216" s="108">
        <f t="shared" si="75"/>
        <v>186</v>
      </c>
      <c r="I216" s="108">
        <f>SUM(I217)</f>
        <v>0</v>
      </c>
      <c r="J216" s="108">
        <f>SUM(J217)</f>
        <v>0</v>
      </c>
      <c r="K216" s="108">
        <f>SUM(K217)</f>
        <v>0</v>
      </c>
      <c r="L216" s="108">
        <f>SUM(L217)</f>
        <v>186</v>
      </c>
      <c r="M216" s="109">
        <f t="shared" si="76"/>
        <v>0</v>
      </c>
      <c r="N216" s="109">
        <f t="shared" si="77"/>
        <v>4</v>
      </c>
      <c r="O216" s="80"/>
      <c r="P216" s="110">
        <v>20820</v>
      </c>
      <c r="Q216" s="110" t="s">
        <v>37</v>
      </c>
      <c r="R216" s="111">
        <f t="shared" si="78"/>
        <v>0</v>
      </c>
      <c r="S216" s="111">
        <f t="shared" si="79"/>
        <v>0</v>
      </c>
      <c r="T216" s="111">
        <f t="shared" si="80"/>
        <v>0</v>
      </c>
      <c r="U216" s="111">
        <f t="shared" si="81"/>
        <v>0</v>
      </c>
    </row>
    <row r="217" spans="1:21" s="106" customFormat="1" ht="16.5" customHeight="1">
      <c r="A217" s="79" t="s">
        <v>192</v>
      </c>
      <c r="B217" s="112">
        <v>182</v>
      </c>
      <c r="C217" s="113">
        <v>186</v>
      </c>
      <c r="D217" s="112">
        <v>0</v>
      </c>
      <c r="E217" s="112">
        <v>0</v>
      </c>
      <c r="F217" s="112">
        <v>0</v>
      </c>
      <c r="G217" s="112">
        <v>186</v>
      </c>
      <c r="H217" s="113">
        <f t="shared" si="75"/>
        <v>186</v>
      </c>
      <c r="I217" s="112">
        <v>0</v>
      </c>
      <c r="J217" s="112">
        <v>0</v>
      </c>
      <c r="K217" s="112">
        <v>0</v>
      </c>
      <c r="L217" s="112">
        <v>186</v>
      </c>
      <c r="M217" s="114">
        <f t="shared" si="76"/>
        <v>0</v>
      </c>
      <c r="N217" s="114">
        <f t="shared" si="77"/>
        <v>4</v>
      </c>
      <c r="O217" s="115"/>
      <c r="P217" s="106">
        <v>2082001</v>
      </c>
      <c r="Q217" s="106" t="s">
        <v>39</v>
      </c>
      <c r="R217" s="111">
        <f t="shared" si="78"/>
        <v>0</v>
      </c>
      <c r="S217" s="111">
        <f t="shared" si="79"/>
        <v>0</v>
      </c>
      <c r="T217" s="111">
        <f t="shared" si="80"/>
        <v>0</v>
      </c>
      <c r="U217" s="111">
        <f t="shared" si="81"/>
        <v>0</v>
      </c>
    </row>
    <row r="218" spans="1:21" s="110" customFormat="1" ht="16.5" customHeight="1">
      <c r="A218" s="78" t="s">
        <v>193</v>
      </c>
      <c r="B218" s="108">
        <f aca="true" t="shared" si="87" ref="B218:G218">SUM(B219)</f>
        <v>11</v>
      </c>
      <c r="C218" s="108">
        <f t="shared" si="87"/>
        <v>235</v>
      </c>
      <c r="D218" s="108">
        <f t="shared" si="87"/>
        <v>42</v>
      </c>
      <c r="E218" s="108">
        <f t="shared" si="87"/>
        <v>0</v>
      </c>
      <c r="F218" s="108">
        <f t="shared" si="87"/>
        <v>0</v>
      </c>
      <c r="G218" s="108">
        <f t="shared" si="87"/>
        <v>193</v>
      </c>
      <c r="H218" s="108">
        <f t="shared" si="75"/>
        <v>235</v>
      </c>
      <c r="I218" s="108">
        <f>SUM(I219)</f>
        <v>0</v>
      </c>
      <c r="J218" s="108">
        <f>SUM(J219)</f>
        <v>0</v>
      </c>
      <c r="K218" s="108">
        <f>SUM(K219)</f>
        <v>0</v>
      </c>
      <c r="L218" s="108">
        <f>SUM(L219)</f>
        <v>235</v>
      </c>
      <c r="M218" s="109">
        <f t="shared" si="76"/>
        <v>0</v>
      </c>
      <c r="N218" s="109">
        <f t="shared" si="77"/>
        <v>224</v>
      </c>
      <c r="O218" s="80"/>
      <c r="P218" s="110">
        <v>20825</v>
      </c>
      <c r="Q218" s="110" t="s">
        <v>37</v>
      </c>
      <c r="R218" s="111">
        <f t="shared" si="78"/>
        <v>-42</v>
      </c>
      <c r="S218" s="111">
        <f t="shared" si="79"/>
        <v>0</v>
      </c>
      <c r="T218" s="111">
        <f t="shared" si="80"/>
        <v>0</v>
      </c>
      <c r="U218" s="111">
        <f t="shared" si="81"/>
        <v>42</v>
      </c>
    </row>
    <row r="219" spans="1:21" s="106" customFormat="1" ht="16.5" customHeight="1">
      <c r="A219" s="79" t="s">
        <v>194</v>
      </c>
      <c r="B219" s="112">
        <v>11</v>
      </c>
      <c r="C219" s="113">
        <v>235</v>
      </c>
      <c r="D219" s="112">
        <v>42</v>
      </c>
      <c r="E219" s="112">
        <v>0</v>
      </c>
      <c r="F219" s="112">
        <v>0</v>
      </c>
      <c r="G219" s="112">
        <v>193</v>
      </c>
      <c r="H219" s="113">
        <f t="shared" si="75"/>
        <v>235</v>
      </c>
      <c r="I219" s="112">
        <v>0</v>
      </c>
      <c r="J219" s="112">
        <v>0</v>
      </c>
      <c r="K219" s="112">
        <v>0</v>
      </c>
      <c r="L219" s="112">
        <v>235</v>
      </c>
      <c r="M219" s="114">
        <f t="shared" si="76"/>
        <v>0</v>
      </c>
      <c r="N219" s="114">
        <f t="shared" si="77"/>
        <v>224</v>
      </c>
      <c r="O219" s="115"/>
      <c r="P219" s="106">
        <v>2082501</v>
      </c>
      <c r="Q219" s="106" t="s">
        <v>39</v>
      </c>
      <c r="R219" s="111">
        <f t="shared" si="78"/>
        <v>-42</v>
      </c>
      <c r="S219" s="111">
        <f t="shared" si="79"/>
        <v>0</v>
      </c>
      <c r="T219" s="111">
        <f t="shared" si="80"/>
        <v>0</v>
      </c>
      <c r="U219" s="111">
        <f t="shared" si="81"/>
        <v>42</v>
      </c>
    </row>
    <row r="220" spans="1:21" s="110" customFormat="1" ht="16.5" customHeight="1">
      <c r="A220" s="78" t="s">
        <v>195</v>
      </c>
      <c r="B220" s="108">
        <f aca="true" t="shared" si="88" ref="B220:G220">SUM(B221:B221)</f>
        <v>1800</v>
      </c>
      <c r="C220" s="108">
        <f t="shared" si="88"/>
        <v>2200</v>
      </c>
      <c r="D220" s="108">
        <f t="shared" si="88"/>
        <v>0</v>
      </c>
      <c r="E220" s="108">
        <f t="shared" si="88"/>
        <v>0</v>
      </c>
      <c r="F220" s="108">
        <f t="shared" si="88"/>
        <v>0</v>
      </c>
      <c r="G220" s="108">
        <f t="shared" si="88"/>
        <v>2200</v>
      </c>
      <c r="H220" s="108">
        <f t="shared" si="75"/>
        <v>2200</v>
      </c>
      <c r="I220" s="108">
        <f>SUM(I221:I221)</f>
        <v>0</v>
      </c>
      <c r="J220" s="108">
        <f>SUM(J221:J221)</f>
        <v>0</v>
      </c>
      <c r="K220" s="108">
        <f>SUM(K221:K221)</f>
        <v>0</v>
      </c>
      <c r="L220" s="108">
        <f>SUM(L221:L221)</f>
        <v>2200</v>
      </c>
      <c r="M220" s="109">
        <f t="shared" si="76"/>
        <v>0</v>
      </c>
      <c r="N220" s="109">
        <f t="shared" si="77"/>
        <v>400</v>
      </c>
      <c r="O220" s="80"/>
      <c r="P220" s="110">
        <v>20826</v>
      </c>
      <c r="Q220" s="110" t="s">
        <v>37</v>
      </c>
      <c r="R220" s="111">
        <f t="shared" si="78"/>
        <v>0</v>
      </c>
      <c r="S220" s="111">
        <f t="shared" si="79"/>
        <v>0</v>
      </c>
      <c r="T220" s="111">
        <f t="shared" si="80"/>
        <v>0</v>
      </c>
      <c r="U220" s="111">
        <f t="shared" si="81"/>
        <v>0</v>
      </c>
    </row>
    <row r="221" spans="1:21" s="106" customFormat="1" ht="18.75" customHeight="1">
      <c r="A221" s="79" t="s">
        <v>196</v>
      </c>
      <c r="B221" s="112">
        <v>1800</v>
      </c>
      <c r="C221" s="113">
        <v>2200</v>
      </c>
      <c r="D221" s="112">
        <v>0</v>
      </c>
      <c r="E221" s="112">
        <v>0</v>
      </c>
      <c r="F221" s="112">
        <v>0</v>
      </c>
      <c r="G221" s="112">
        <v>2200</v>
      </c>
      <c r="H221" s="108">
        <f t="shared" si="75"/>
        <v>2200</v>
      </c>
      <c r="I221" s="112">
        <v>0</v>
      </c>
      <c r="J221" s="112">
        <v>0</v>
      </c>
      <c r="K221" s="112">
        <v>0</v>
      </c>
      <c r="L221" s="112">
        <v>2200</v>
      </c>
      <c r="M221" s="114">
        <f t="shared" si="76"/>
        <v>0</v>
      </c>
      <c r="N221" s="114">
        <f t="shared" si="77"/>
        <v>400</v>
      </c>
      <c r="O221" s="115"/>
      <c r="P221" s="106">
        <v>2082602</v>
      </c>
      <c r="Q221" s="106" t="s">
        <v>39</v>
      </c>
      <c r="R221" s="111">
        <f t="shared" si="78"/>
        <v>0</v>
      </c>
      <c r="S221" s="111">
        <f t="shared" si="79"/>
        <v>0</v>
      </c>
      <c r="T221" s="111">
        <f t="shared" si="80"/>
        <v>0</v>
      </c>
      <c r="U221" s="111">
        <f t="shared" si="81"/>
        <v>0</v>
      </c>
    </row>
    <row r="222" spans="1:21" s="110" customFormat="1" ht="16.5" customHeight="1">
      <c r="A222" s="78" t="s">
        <v>197</v>
      </c>
      <c r="B222" s="108">
        <f aca="true" t="shared" si="89" ref="B222:G222">SUM(B223)</f>
        <v>1728</v>
      </c>
      <c r="C222" s="108">
        <f t="shared" si="89"/>
        <v>0</v>
      </c>
      <c r="D222" s="108">
        <f t="shared" si="89"/>
        <v>0</v>
      </c>
      <c r="E222" s="108">
        <f t="shared" si="89"/>
        <v>0</v>
      </c>
      <c r="F222" s="108">
        <f t="shared" si="89"/>
        <v>0</v>
      </c>
      <c r="G222" s="108">
        <f t="shared" si="89"/>
        <v>0</v>
      </c>
      <c r="H222" s="108">
        <f t="shared" si="75"/>
        <v>0</v>
      </c>
      <c r="I222" s="108">
        <f>SUM(I223)</f>
        <v>0</v>
      </c>
      <c r="J222" s="108">
        <f>SUM(J223)</f>
        <v>0</v>
      </c>
      <c r="K222" s="108">
        <f>SUM(K223)</f>
        <v>0</v>
      </c>
      <c r="L222" s="108">
        <f>SUM(L223)</f>
        <v>0</v>
      </c>
      <c r="M222" s="109">
        <f t="shared" si="76"/>
        <v>0</v>
      </c>
      <c r="N222" s="109">
        <f t="shared" si="77"/>
        <v>-1728</v>
      </c>
      <c r="O222" s="80"/>
      <c r="P222" s="110">
        <v>20827</v>
      </c>
      <c r="Q222" s="110" t="s">
        <v>37</v>
      </c>
      <c r="R222" s="111">
        <f t="shared" si="78"/>
        <v>0</v>
      </c>
      <c r="S222" s="111">
        <f t="shared" si="79"/>
        <v>0</v>
      </c>
      <c r="T222" s="111">
        <f t="shared" si="80"/>
        <v>0</v>
      </c>
      <c r="U222" s="111">
        <f t="shared" si="81"/>
        <v>0</v>
      </c>
    </row>
    <row r="223" spans="1:21" s="106" customFormat="1" ht="16.5" customHeight="1">
      <c r="A223" s="116" t="s">
        <v>198</v>
      </c>
      <c r="B223" s="112">
        <v>1728</v>
      </c>
      <c r="C223" s="113">
        <v>0</v>
      </c>
      <c r="D223" s="112">
        <v>0</v>
      </c>
      <c r="E223" s="112">
        <v>0</v>
      </c>
      <c r="F223" s="112">
        <v>0</v>
      </c>
      <c r="G223" s="112">
        <v>0</v>
      </c>
      <c r="H223" s="113">
        <f t="shared" si="75"/>
        <v>0</v>
      </c>
      <c r="I223" s="112"/>
      <c r="J223" s="112"/>
      <c r="K223" s="112"/>
      <c r="L223" s="112"/>
      <c r="M223" s="114">
        <f t="shared" si="76"/>
        <v>0</v>
      </c>
      <c r="N223" s="114">
        <f t="shared" si="77"/>
        <v>-1728</v>
      </c>
      <c r="O223" s="115"/>
      <c r="P223" s="106">
        <v>2082703</v>
      </c>
      <c r="Q223" s="106" t="s">
        <v>39</v>
      </c>
      <c r="R223" s="111">
        <f t="shared" si="78"/>
        <v>0</v>
      </c>
      <c r="S223" s="111">
        <f t="shared" si="79"/>
        <v>0</v>
      </c>
      <c r="T223" s="111">
        <f t="shared" si="80"/>
        <v>0</v>
      </c>
      <c r="U223" s="111">
        <f t="shared" si="81"/>
        <v>0</v>
      </c>
    </row>
    <row r="224" spans="1:21" s="110" customFormat="1" ht="16.5" customHeight="1">
      <c r="A224" s="78" t="s">
        <v>199</v>
      </c>
      <c r="B224" s="108">
        <f aca="true" t="shared" si="90" ref="B224:G224">SUM(B225:B227)</f>
        <v>268</v>
      </c>
      <c r="C224" s="108">
        <f t="shared" si="90"/>
        <v>285</v>
      </c>
      <c r="D224" s="108">
        <f t="shared" si="90"/>
        <v>167</v>
      </c>
      <c r="E224" s="108">
        <f t="shared" si="90"/>
        <v>118</v>
      </c>
      <c r="F224" s="108">
        <f t="shared" si="90"/>
        <v>0</v>
      </c>
      <c r="G224" s="108">
        <f t="shared" si="90"/>
        <v>0</v>
      </c>
      <c r="H224" s="108">
        <f t="shared" si="75"/>
        <v>253</v>
      </c>
      <c r="I224" s="108">
        <f>SUM(I225:I227)</f>
        <v>202</v>
      </c>
      <c r="J224" s="108">
        <f>SUM(J225:J227)</f>
        <v>51</v>
      </c>
      <c r="K224" s="108">
        <f>SUM(K225:K227)</f>
        <v>0</v>
      </c>
      <c r="L224" s="108">
        <f>SUM(L225:L227)</f>
        <v>0</v>
      </c>
      <c r="M224" s="109">
        <f t="shared" si="76"/>
        <v>-32</v>
      </c>
      <c r="N224" s="109">
        <f t="shared" si="77"/>
        <v>-15</v>
      </c>
      <c r="O224" s="80"/>
      <c r="P224" s="110">
        <v>20828</v>
      </c>
      <c r="Q224" s="110" t="s">
        <v>37</v>
      </c>
      <c r="R224" s="111">
        <f t="shared" si="78"/>
        <v>35</v>
      </c>
      <c r="S224" s="111">
        <f t="shared" si="79"/>
        <v>-67</v>
      </c>
      <c r="T224" s="111">
        <f t="shared" si="80"/>
        <v>0</v>
      </c>
      <c r="U224" s="111">
        <f t="shared" si="81"/>
        <v>0</v>
      </c>
    </row>
    <row r="225" spans="1:21" s="106" customFormat="1" ht="16.5" customHeight="1">
      <c r="A225" s="79" t="s">
        <v>38</v>
      </c>
      <c r="B225" s="112">
        <v>102</v>
      </c>
      <c r="C225" s="113">
        <v>179</v>
      </c>
      <c r="D225" s="112">
        <v>167</v>
      </c>
      <c r="E225" s="112">
        <v>12</v>
      </c>
      <c r="F225" s="112">
        <v>0</v>
      </c>
      <c r="G225" s="112">
        <v>0</v>
      </c>
      <c r="H225" s="108">
        <f t="shared" si="75"/>
        <v>152</v>
      </c>
      <c r="I225" s="112">
        <v>136</v>
      </c>
      <c r="J225" s="112">
        <v>16</v>
      </c>
      <c r="K225" s="112">
        <v>0</v>
      </c>
      <c r="L225" s="112">
        <v>0</v>
      </c>
      <c r="M225" s="114">
        <f t="shared" si="76"/>
        <v>-27</v>
      </c>
      <c r="N225" s="114">
        <f t="shared" si="77"/>
        <v>50</v>
      </c>
      <c r="O225" s="115"/>
      <c r="P225" s="106">
        <v>2082801</v>
      </c>
      <c r="Q225" s="106" t="s">
        <v>39</v>
      </c>
      <c r="R225" s="111">
        <f t="shared" si="78"/>
        <v>-31</v>
      </c>
      <c r="S225" s="111">
        <f t="shared" si="79"/>
        <v>4</v>
      </c>
      <c r="T225" s="111">
        <f t="shared" si="80"/>
        <v>0</v>
      </c>
      <c r="U225" s="111">
        <f t="shared" si="81"/>
        <v>0</v>
      </c>
    </row>
    <row r="226" spans="1:21" s="106" customFormat="1" ht="16.5" customHeight="1">
      <c r="A226" s="79" t="s">
        <v>200</v>
      </c>
      <c r="B226" s="112"/>
      <c r="C226" s="113">
        <v>20</v>
      </c>
      <c r="D226" s="112">
        <v>0</v>
      </c>
      <c r="E226" s="112">
        <v>20</v>
      </c>
      <c r="F226" s="112">
        <v>0</v>
      </c>
      <c r="G226" s="112">
        <v>0</v>
      </c>
      <c r="H226" s="113">
        <f t="shared" si="75"/>
        <v>20</v>
      </c>
      <c r="I226" s="112">
        <v>0</v>
      </c>
      <c r="J226" s="112">
        <v>20</v>
      </c>
      <c r="K226" s="112">
        <v>0</v>
      </c>
      <c r="L226" s="112">
        <v>0</v>
      </c>
      <c r="M226" s="114">
        <f t="shared" si="76"/>
        <v>0</v>
      </c>
      <c r="N226" s="114">
        <f t="shared" si="77"/>
        <v>20</v>
      </c>
      <c r="O226" s="115"/>
      <c r="P226" s="106">
        <v>2082802</v>
      </c>
      <c r="Q226" s="106" t="s">
        <v>39</v>
      </c>
      <c r="R226" s="111">
        <f t="shared" si="78"/>
        <v>0</v>
      </c>
      <c r="S226" s="111">
        <f t="shared" si="79"/>
        <v>0</v>
      </c>
      <c r="T226" s="111">
        <f t="shared" si="80"/>
        <v>0</v>
      </c>
      <c r="U226" s="111">
        <f t="shared" si="81"/>
        <v>0</v>
      </c>
    </row>
    <row r="227" spans="1:21" s="106" customFormat="1" ht="16.5" customHeight="1">
      <c r="A227" s="79" t="s">
        <v>201</v>
      </c>
      <c r="B227" s="112">
        <v>166</v>
      </c>
      <c r="C227" s="113">
        <v>86</v>
      </c>
      <c r="D227" s="112">
        <v>0</v>
      </c>
      <c r="E227" s="112">
        <v>86</v>
      </c>
      <c r="F227" s="112">
        <v>0</v>
      </c>
      <c r="G227" s="112">
        <v>0</v>
      </c>
      <c r="H227" s="108">
        <f t="shared" si="75"/>
        <v>81</v>
      </c>
      <c r="I227" s="112">
        <v>66</v>
      </c>
      <c r="J227" s="112">
        <v>15</v>
      </c>
      <c r="K227" s="112">
        <v>0</v>
      </c>
      <c r="L227" s="112">
        <v>0</v>
      </c>
      <c r="M227" s="114">
        <f t="shared" si="76"/>
        <v>-5</v>
      </c>
      <c r="N227" s="114">
        <f t="shared" si="77"/>
        <v>-85</v>
      </c>
      <c r="O227" s="115"/>
      <c r="P227" s="106">
        <v>2082804</v>
      </c>
      <c r="Q227" s="106" t="s">
        <v>39</v>
      </c>
      <c r="R227" s="111">
        <f t="shared" si="78"/>
        <v>66</v>
      </c>
      <c r="S227" s="111">
        <f t="shared" si="79"/>
        <v>-71</v>
      </c>
      <c r="T227" s="111">
        <f t="shared" si="80"/>
        <v>0</v>
      </c>
      <c r="U227" s="111">
        <f t="shared" si="81"/>
        <v>0</v>
      </c>
    </row>
    <row r="228" spans="1:21" s="110" customFormat="1" ht="16.5" customHeight="1">
      <c r="A228" s="78" t="s">
        <v>202</v>
      </c>
      <c r="B228" s="108">
        <f aca="true" t="shared" si="91" ref="B228:G228">SUM(B229)</f>
        <v>50</v>
      </c>
      <c r="C228" s="108">
        <f t="shared" si="91"/>
        <v>50</v>
      </c>
      <c r="D228" s="108">
        <f t="shared" si="91"/>
        <v>50</v>
      </c>
      <c r="E228" s="108">
        <f t="shared" si="91"/>
        <v>0</v>
      </c>
      <c r="F228" s="108">
        <f t="shared" si="91"/>
        <v>0</v>
      </c>
      <c r="G228" s="108">
        <f t="shared" si="91"/>
        <v>0</v>
      </c>
      <c r="H228" s="108">
        <f t="shared" si="75"/>
        <v>50</v>
      </c>
      <c r="I228" s="108">
        <f>SUM(I229)</f>
        <v>50</v>
      </c>
      <c r="J228" s="108">
        <f>SUM(J229)</f>
        <v>0</v>
      </c>
      <c r="K228" s="108">
        <f>SUM(K229)</f>
        <v>0</v>
      </c>
      <c r="L228" s="108">
        <f>SUM(L229)</f>
        <v>0</v>
      </c>
      <c r="M228" s="109">
        <f t="shared" si="76"/>
        <v>0</v>
      </c>
      <c r="N228" s="109">
        <f t="shared" si="77"/>
        <v>0</v>
      </c>
      <c r="O228" s="80"/>
      <c r="P228" s="110">
        <v>20899</v>
      </c>
      <c r="Q228" s="110" t="s">
        <v>37</v>
      </c>
      <c r="R228" s="111">
        <f t="shared" si="78"/>
        <v>0</v>
      </c>
      <c r="S228" s="111">
        <f t="shared" si="79"/>
        <v>0</v>
      </c>
      <c r="T228" s="111">
        <f t="shared" si="80"/>
        <v>0</v>
      </c>
      <c r="U228" s="111">
        <f t="shared" si="81"/>
        <v>0</v>
      </c>
    </row>
    <row r="229" spans="1:21" s="106" customFormat="1" ht="16.5" customHeight="1">
      <c r="A229" s="79" t="s">
        <v>203</v>
      </c>
      <c r="B229" s="112">
        <v>50</v>
      </c>
      <c r="C229" s="113">
        <v>50</v>
      </c>
      <c r="D229" s="112">
        <v>50</v>
      </c>
      <c r="E229" s="112"/>
      <c r="F229" s="112">
        <v>0</v>
      </c>
      <c r="G229" s="112">
        <v>0</v>
      </c>
      <c r="H229" s="113">
        <f t="shared" si="75"/>
        <v>50</v>
      </c>
      <c r="I229" s="112">
        <v>50</v>
      </c>
      <c r="J229" s="112">
        <v>0</v>
      </c>
      <c r="K229" s="112">
        <v>0</v>
      </c>
      <c r="L229" s="112">
        <v>0</v>
      </c>
      <c r="M229" s="114">
        <f t="shared" si="76"/>
        <v>0</v>
      </c>
      <c r="N229" s="114">
        <f t="shared" si="77"/>
        <v>0</v>
      </c>
      <c r="O229" s="115"/>
      <c r="P229" s="106">
        <v>2089901</v>
      </c>
      <c r="Q229" s="106" t="s">
        <v>39</v>
      </c>
      <c r="R229" s="111">
        <f t="shared" si="78"/>
        <v>0</v>
      </c>
      <c r="S229" s="111">
        <f t="shared" si="79"/>
        <v>0</v>
      </c>
      <c r="T229" s="111">
        <f t="shared" si="80"/>
        <v>0</v>
      </c>
      <c r="U229" s="111">
        <f t="shared" si="81"/>
        <v>0</v>
      </c>
    </row>
    <row r="230" spans="1:21" s="110" customFormat="1" ht="16.5" customHeight="1">
      <c r="A230" s="78" t="s">
        <v>204</v>
      </c>
      <c r="B230" s="108">
        <f aca="true" t="shared" si="92" ref="B230:G230">SUM(B231,B235,B237,B243,B246,B248,B250,B252,B254)</f>
        <v>10783</v>
      </c>
      <c r="C230" s="108">
        <f t="shared" si="92"/>
        <v>6456</v>
      </c>
      <c r="D230" s="108">
        <f t="shared" si="92"/>
        <v>2844</v>
      </c>
      <c r="E230" s="108">
        <f t="shared" si="92"/>
        <v>2742</v>
      </c>
      <c r="F230" s="108">
        <f t="shared" si="92"/>
        <v>9</v>
      </c>
      <c r="G230" s="108">
        <f t="shared" si="92"/>
        <v>861</v>
      </c>
      <c r="H230" s="108">
        <f t="shared" si="75"/>
        <v>6521</v>
      </c>
      <c r="I230" s="108">
        <f>SUM(I231,I235,I237,I243,I246,I248,I250,I252,I254)</f>
        <v>4210</v>
      </c>
      <c r="J230" s="108">
        <f>SUM(J231,J235,J237,J243,J246,J248,J250,J252,J254)</f>
        <v>1441</v>
      </c>
      <c r="K230" s="108">
        <f>SUM(K231,K235,K237,K243,K246,K248,K250,K252,K254)</f>
        <v>9</v>
      </c>
      <c r="L230" s="108">
        <f>SUM(L231,L235,L237,L243,L246,L248,L250,L252,L254)</f>
        <v>861</v>
      </c>
      <c r="M230" s="109">
        <f t="shared" si="76"/>
        <v>65</v>
      </c>
      <c r="N230" s="109">
        <f t="shared" si="77"/>
        <v>-4262</v>
      </c>
      <c r="O230" s="80"/>
      <c r="P230" s="110">
        <v>210</v>
      </c>
      <c r="Q230" s="110" t="s">
        <v>35</v>
      </c>
      <c r="R230" s="111">
        <f t="shared" si="78"/>
        <v>1366</v>
      </c>
      <c r="S230" s="111">
        <f t="shared" si="79"/>
        <v>-1301</v>
      </c>
      <c r="T230" s="111">
        <f t="shared" si="80"/>
        <v>0</v>
      </c>
      <c r="U230" s="111">
        <f t="shared" si="81"/>
        <v>0</v>
      </c>
    </row>
    <row r="231" spans="1:21" s="110" customFormat="1" ht="16.5" customHeight="1">
      <c r="A231" s="78" t="s">
        <v>205</v>
      </c>
      <c r="B231" s="108">
        <f aca="true" t="shared" si="93" ref="B231:G231">SUM(B232:B234)</f>
        <v>585</v>
      </c>
      <c r="C231" s="108">
        <f t="shared" si="93"/>
        <v>720</v>
      </c>
      <c r="D231" s="108">
        <f t="shared" si="93"/>
        <v>598</v>
      </c>
      <c r="E231" s="108">
        <f t="shared" si="93"/>
        <v>94</v>
      </c>
      <c r="F231" s="108">
        <f t="shared" si="93"/>
        <v>0</v>
      </c>
      <c r="G231" s="108">
        <f t="shared" si="93"/>
        <v>28</v>
      </c>
      <c r="H231" s="108">
        <f t="shared" si="75"/>
        <v>688</v>
      </c>
      <c r="I231" s="108">
        <f>SUM(I232:I234)</f>
        <v>566</v>
      </c>
      <c r="J231" s="108">
        <f>SUM(J232:J234)</f>
        <v>94</v>
      </c>
      <c r="K231" s="108">
        <f>SUM(K232:K234)</f>
        <v>0</v>
      </c>
      <c r="L231" s="108">
        <f>SUM(L232:L234)</f>
        <v>28</v>
      </c>
      <c r="M231" s="109">
        <f t="shared" si="76"/>
        <v>-32</v>
      </c>
      <c r="N231" s="109">
        <f t="shared" si="77"/>
        <v>103</v>
      </c>
      <c r="O231" s="80"/>
      <c r="P231" s="110">
        <v>21001</v>
      </c>
      <c r="Q231" s="110" t="s">
        <v>37</v>
      </c>
      <c r="R231" s="111">
        <f t="shared" si="78"/>
        <v>-32</v>
      </c>
      <c r="S231" s="111">
        <f t="shared" si="79"/>
        <v>0</v>
      </c>
      <c r="T231" s="111">
        <f t="shared" si="80"/>
        <v>0</v>
      </c>
      <c r="U231" s="111">
        <f t="shared" si="81"/>
        <v>0</v>
      </c>
    </row>
    <row r="232" spans="1:21" s="106" customFormat="1" ht="16.5" customHeight="1">
      <c r="A232" s="79" t="s">
        <v>38</v>
      </c>
      <c r="B232" s="112">
        <v>305</v>
      </c>
      <c r="C232" s="113">
        <v>418</v>
      </c>
      <c r="D232" s="112">
        <v>331</v>
      </c>
      <c r="E232" s="112">
        <v>87</v>
      </c>
      <c r="F232" s="112">
        <v>0</v>
      </c>
      <c r="G232" s="112">
        <v>0</v>
      </c>
      <c r="H232" s="113">
        <f t="shared" si="75"/>
        <v>389</v>
      </c>
      <c r="I232" s="112">
        <v>303</v>
      </c>
      <c r="J232" s="112">
        <v>86</v>
      </c>
      <c r="K232" s="112">
        <v>0</v>
      </c>
      <c r="L232" s="112">
        <v>0</v>
      </c>
      <c r="M232" s="114">
        <f t="shared" si="76"/>
        <v>-29</v>
      </c>
      <c r="N232" s="114">
        <f t="shared" si="77"/>
        <v>84</v>
      </c>
      <c r="O232" s="115"/>
      <c r="P232" s="106">
        <v>2100101</v>
      </c>
      <c r="Q232" s="106" t="s">
        <v>39</v>
      </c>
      <c r="R232" s="111">
        <f t="shared" si="78"/>
        <v>-28</v>
      </c>
      <c r="S232" s="111">
        <f t="shared" si="79"/>
        <v>-1</v>
      </c>
      <c r="T232" s="111">
        <f t="shared" si="80"/>
        <v>0</v>
      </c>
      <c r="U232" s="111">
        <f t="shared" si="81"/>
        <v>0</v>
      </c>
    </row>
    <row r="233" spans="1:21" s="106" customFormat="1" ht="16.5" customHeight="1">
      <c r="A233" s="79" t="s">
        <v>40</v>
      </c>
      <c r="B233" s="112">
        <v>14</v>
      </c>
      <c r="C233" s="113">
        <v>28</v>
      </c>
      <c r="D233" s="112">
        <v>0</v>
      </c>
      <c r="E233" s="112">
        <v>0</v>
      </c>
      <c r="F233" s="112">
        <v>0</v>
      </c>
      <c r="G233" s="112">
        <v>28</v>
      </c>
      <c r="H233" s="108">
        <f t="shared" si="75"/>
        <v>28</v>
      </c>
      <c r="I233" s="112">
        <v>0</v>
      </c>
      <c r="J233" s="112">
        <v>0</v>
      </c>
      <c r="K233" s="112">
        <v>0</v>
      </c>
      <c r="L233" s="112">
        <v>28</v>
      </c>
      <c r="M233" s="114">
        <f t="shared" si="76"/>
        <v>0</v>
      </c>
      <c r="N233" s="114">
        <f t="shared" si="77"/>
        <v>14</v>
      </c>
      <c r="O233" s="115"/>
      <c r="P233" s="106">
        <v>2100102</v>
      </c>
      <c r="Q233" s="106" t="s">
        <v>39</v>
      </c>
      <c r="R233" s="111">
        <f t="shared" si="78"/>
        <v>0</v>
      </c>
      <c r="S233" s="111">
        <f t="shared" si="79"/>
        <v>0</v>
      </c>
      <c r="T233" s="111">
        <f t="shared" si="80"/>
        <v>0</v>
      </c>
      <c r="U233" s="111">
        <f t="shared" si="81"/>
        <v>0</v>
      </c>
    </row>
    <row r="234" spans="1:21" s="106" customFormat="1" ht="16.5" customHeight="1">
      <c r="A234" s="79" t="s">
        <v>206</v>
      </c>
      <c r="B234" s="112">
        <v>266</v>
      </c>
      <c r="C234" s="113">
        <v>274</v>
      </c>
      <c r="D234" s="112">
        <v>267</v>
      </c>
      <c r="E234" s="112">
        <v>7</v>
      </c>
      <c r="F234" s="112">
        <v>0</v>
      </c>
      <c r="G234" s="112">
        <v>0</v>
      </c>
      <c r="H234" s="113">
        <f t="shared" si="75"/>
        <v>271</v>
      </c>
      <c r="I234" s="112">
        <v>263</v>
      </c>
      <c r="J234" s="112">
        <v>8</v>
      </c>
      <c r="K234" s="112">
        <v>0</v>
      </c>
      <c r="L234" s="112">
        <v>0</v>
      </c>
      <c r="M234" s="114">
        <f t="shared" si="76"/>
        <v>-3</v>
      </c>
      <c r="N234" s="114">
        <f t="shared" si="77"/>
        <v>5</v>
      </c>
      <c r="O234" s="115"/>
      <c r="P234" s="106">
        <v>2100199</v>
      </c>
      <c r="Q234" s="106" t="s">
        <v>39</v>
      </c>
      <c r="R234" s="111">
        <f t="shared" si="78"/>
        <v>-4</v>
      </c>
      <c r="S234" s="111">
        <f t="shared" si="79"/>
        <v>1</v>
      </c>
      <c r="T234" s="111">
        <f t="shared" si="80"/>
        <v>0</v>
      </c>
      <c r="U234" s="111">
        <f t="shared" si="81"/>
        <v>0</v>
      </c>
    </row>
    <row r="235" spans="1:21" s="110" customFormat="1" ht="16.5" customHeight="1">
      <c r="A235" s="78" t="s">
        <v>207</v>
      </c>
      <c r="B235" s="108">
        <f aca="true" t="shared" si="94" ref="B235:G235">SUM(B236)</f>
        <v>2080</v>
      </c>
      <c r="C235" s="108">
        <f t="shared" si="94"/>
        <v>1973</v>
      </c>
      <c r="D235" s="108">
        <f t="shared" si="94"/>
        <v>0</v>
      </c>
      <c r="E235" s="108">
        <f t="shared" si="94"/>
        <v>1973</v>
      </c>
      <c r="F235" s="108">
        <f t="shared" si="94"/>
        <v>0</v>
      </c>
      <c r="G235" s="108">
        <f t="shared" si="94"/>
        <v>0</v>
      </c>
      <c r="H235" s="108">
        <f t="shared" si="75"/>
        <v>1973</v>
      </c>
      <c r="I235" s="108">
        <f>SUM(I236)</f>
        <v>1333</v>
      </c>
      <c r="J235" s="108">
        <f>SUM(J236)</f>
        <v>640</v>
      </c>
      <c r="K235" s="108">
        <f>SUM(K236)</f>
        <v>0</v>
      </c>
      <c r="L235" s="108">
        <f>SUM(L236)</f>
        <v>0</v>
      </c>
      <c r="M235" s="109">
        <f t="shared" si="76"/>
        <v>0</v>
      </c>
      <c r="N235" s="109">
        <f t="shared" si="77"/>
        <v>-107</v>
      </c>
      <c r="O235" s="80"/>
      <c r="P235" s="110">
        <v>21003</v>
      </c>
      <c r="Q235" s="110" t="s">
        <v>37</v>
      </c>
      <c r="R235" s="111">
        <f t="shared" si="78"/>
        <v>1333</v>
      </c>
      <c r="S235" s="111">
        <f t="shared" si="79"/>
        <v>-1333</v>
      </c>
      <c r="T235" s="111">
        <f t="shared" si="80"/>
        <v>0</v>
      </c>
      <c r="U235" s="111">
        <f t="shared" si="81"/>
        <v>0</v>
      </c>
    </row>
    <row r="236" spans="1:21" s="106" customFormat="1" ht="16.5" customHeight="1">
      <c r="A236" s="79" t="s">
        <v>208</v>
      </c>
      <c r="B236" s="112">
        <v>2080</v>
      </c>
      <c r="C236" s="113">
        <v>1973</v>
      </c>
      <c r="D236" s="112">
        <v>0</v>
      </c>
      <c r="E236" s="112">
        <v>1973</v>
      </c>
      <c r="F236" s="112">
        <v>0</v>
      </c>
      <c r="G236" s="112">
        <v>0</v>
      </c>
      <c r="H236" s="108">
        <f t="shared" si="75"/>
        <v>1973</v>
      </c>
      <c r="I236" s="112">
        <v>1333</v>
      </c>
      <c r="J236" s="112">
        <v>640</v>
      </c>
      <c r="K236" s="112">
        <v>0</v>
      </c>
      <c r="L236" s="112">
        <v>0</v>
      </c>
      <c r="M236" s="114">
        <f t="shared" si="76"/>
        <v>0</v>
      </c>
      <c r="N236" s="114">
        <f t="shared" si="77"/>
        <v>-107</v>
      </c>
      <c r="O236" s="115"/>
      <c r="P236" s="106">
        <v>2100301</v>
      </c>
      <c r="Q236" s="106" t="s">
        <v>39</v>
      </c>
      <c r="R236" s="111">
        <f t="shared" si="78"/>
        <v>1333</v>
      </c>
      <c r="S236" s="111">
        <f t="shared" si="79"/>
        <v>-1333</v>
      </c>
      <c r="T236" s="111">
        <f t="shared" si="80"/>
        <v>0</v>
      </c>
      <c r="U236" s="111">
        <f t="shared" si="81"/>
        <v>0</v>
      </c>
    </row>
    <row r="237" spans="1:21" s="110" customFormat="1" ht="16.5" customHeight="1">
      <c r="A237" s="78" t="s">
        <v>209</v>
      </c>
      <c r="B237" s="108">
        <f aca="true" t="shared" si="95" ref="B237:G237">SUM(B238:B242)</f>
        <v>1698</v>
      </c>
      <c r="C237" s="108">
        <f t="shared" si="95"/>
        <v>2314</v>
      </c>
      <c r="D237" s="108">
        <f t="shared" si="95"/>
        <v>1699</v>
      </c>
      <c r="E237" s="108">
        <f t="shared" si="95"/>
        <v>606</v>
      </c>
      <c r="F237" s="108">
        <f t="shared" si="95"/>
        <v>9</v>
      </c>
      <c r="G237" s="108">
        <f t="shared" si="95"/>
        <v>0</v>
      </c>
      <c r="H237" s="108">
        <f t="shared" si="75"/>
        <v>2221</v>
      </c>
      <c r="I237" s="108">
        <f>SUM(I238:I242)</f>
        <v>1629</v>
      </c>
      <c r="J237" s="108">
        <f>SUM(J238:J242)</f>
        <v>583</v>
      </c>
      <c r="K237" s="108">
        <f>SUM(K238:K242)</f>
        <v>9</v>
      </c>
      <c r="L237" s="108">
        <f>SUM(L238:L242)</f>
        <v>0</v>
      </c>
      <c r="M237" s="109">
        <f t="shared" si="76"/>
        <v>-93</v>
      </c>
      <c r="N237" s="109">
        <f t="shared" si="77"/>
        <v>523</v>
      </c>
      <c r="O237" s="80"/>
      <c r="P237" s="110">
        <v>21004</v>
      </c>
      <c r="Q237" s="110" t="s">
        <v>37</v>
      </c>
      <c r="R237" s="111">
        <f t="shared" si="78"/>
        <v>-70</v>
      </c>
      <c r="S237" s="111">
        <f t="shared" si="79"/>
        <v>-23</v>
      </c>
      <c r="T237" s="111">
        <f t="shared" si="80"/>
        <v>0</v>
      </c>
      <c r="U237" s="111">
        <f t="shared" si="81"/>
        <v>0</v>
      </c>
    </row>
    <row r="238" spans="1:21" s="106" customFormat="1" ht="16.5" customHeight="1">
      <c r="A238" s="79" t="s">
        <v>210</v>
      </c>
      <c r="B238" s="112">
        <v>827</v>
      </c>
      <c r="C238" s="113">
        <v>940</v>
      </c>
      <c r="D238" s="112">
        <v>727</v>
      </c>
      <c r="E238" s="112">
        <v>210</v>
      </c>
      <c r="F238" s="112">
        <v>3</v>
      </c>
      <c r="G238" s="112">
        <v>0</v>
      </c>
      <c r="H238" s="108">
        <f t="shared" si="75"/>
        <v>924</v>
      </c>
      <c r="I238" s="112">
        <v>713</v>
      </c>
      <c r="J238" s="112">
        <v>208</v>
      </c>
      <c r="K238" s="112">
        <v>3</v>
      </c>
      <c r="L238" s="112">
        <v>0</v>
      </c>
      <c r="M238" s="114">
        <f t="shared" si="76"/>
        <v>-16</v>
      </c>
      <c r="N238" s="114">
        <f t="shared" si="77"/>
        <v>97</v>
      </c>
      <c r="O238" s="115"/>
      <c r="P238" s="106">
        <v>2100401</v>
      </c>
      <c r="Q238" s="106" t="s">
        <v>39</v>
      </c>
      <c r="R238" s="111">
        <f t="shared" si="78"/>
        <v>-14</v>
      </c>
      <c r="S238" s="111">
        <f t="shared" si="79"/>
        <v>-2</v>
      </c>
      <c r="T238" s="111">
        <f t="shared" si="80"/>
        <v>0</v>
      </c>
      <c r="U238" s="111">
        <f t="shared" si="81"/>
        <v>0</v>
      </c>
    </row>
    <row r="239" spans="1:21" s="106" customFormat="1" ht="16.5" customHeight="1">
      <c r="A239" s="79" t="s">
        <v>211</v>
      </c>
      <c r="B239" s="112">
        <v>421</v>
      </c>
      <c r="C239" s="113">
        <v>436</v>
      </c>
      <c r="D239" s="112">
        <v>362</v>
      </c>
      <c r="E239" s="112">
        <v>74</v>
      </c>
      <c r="F239" s="112">
        <v>0</v>
      </c>
      <c r="G239" s="112">
        <v>0</v>
      </c>
      <c r="H239" s="113">
        <f t="shared" si="75"/>
        <v>394</v>
      </c>
      <c r="I239" s="112">
        <v>335</v>
      </c>
      <c r="J239" s="112">
        <v>59</v>
      </c>
      <c r="K239" s="112">
        <v>0</v>
      </c>
      <c r="L239" s="112">
        <v>0</v>
      </c>
      <c r="M239" s="114">
        <f t="shared" si="76"/>
        <v>-42</v>
      </c>
      <c r="N239" s="114">
        <f t="shared" si="77"/>
        <v>-27</v>
      </c>
      <c r="O239" s="115"/>
      <c r="P239" s="106">
        <v>2100402</v>
      </c>
      <c r="Q239" s="106" t="s">
        <v>39</v>
      </c>
      <c r="R239" s="111">
        <f t="shared" si="78"/>
        <v>-27</v>
      </c>
      <c r="S239" s="111">
        <f t="shared" si="79"/>
        <v>-15</v>
      </c>
      <c r="T239" s="111">
        <f t="shared" si="80"/>
        <v>0</v>
      </c>
      <c r="U239" s="111">
        <f t="shared" si="81"/>
        <v>0</v>
      </c>
    </row>
    <row r="240" spans="1:21" s="106" customFormat="1" ht="16.5" customHeight="1">
      <c r="A240" s="79" t="s">
        <v>212</v>
      </c>
      <c r="B240" s="112">
        <v>250</v>
      </c>
      <c r="C240" s="113">
        <v>805</v>
      </c>
      <c r="D240" s="112">
        <v>610</v>
      </c>
      <c r="E240" s="112">
        <v>195</v>
      </c>
      <c r="F240" s="112">
        <v>0</v>
      </c>
      <c r="G240" s="112">
        <v>0</v>
      </c>
      <c r="H240" s="108">
        <f t="shared" si="75"/>
        <v>770</v>
      </c>
      <c r="I240" s="112">
        <v>581</v>
      </c>
      <c r="J240" s="112">
        <v>189</v>
      </c>
      <c r="K240" s="112">
        <v>0</v>
      </c>
      <c r="L240" s="112">
        <v>0</v>
      </c>
      <c r="M240" s="114">
        <f t="shared" si="76"/>
        <v>-35</v>
      </c>
      <c r="N240" s="114">
        <f t="shared" si="77"/>
        <v>520</v>
      </c>
      <c r="O240" s="115"/>
      <c r="P240" s="106">
        <v>2100403</v>
      </c>
      <c r="Q240" s="106" t="s">
        <v>39</v>
      </c>
      <c r="R240" s="111">
        <f t="shared" si="78"/>
        <v>-29</v>
      </c>
      <c r="S240" s="111">
        <f t="shared" si="79"/>
        <v>-6</v>
      </c>
      <c r="T240" s="111">
        <f t="shared" si="80"/>
        <v>0</v>
      </c>
      <c r="U240" s="111">
        <f t="shared" si="81"/>
        <v>0</v>
      </c>
    </row>
    <row r="241" spans="1:21" s="106" customFormat="1" ht="16.5" customHeight="1">
      <c r="A241" s="79" t="s">
        <v>213</v>
      </c>
      <c r="B241" s="112">
        <v>42</v>
      </c>
      <c r="C241" s="113">
        <v>0</v>
      </c>
      <c r="D241" s="112">
        <v>0</v>
      </c>
      <c r="E241" s="112">
        <v>0</v>
      </c>
      <c r="F241" s="112">
        <v>0</v>
      </c>
      <c r="G241" s="112">
        <v>0</v>
      </c>
      <c r="H241" s="113">
        <f t="shared" si="75"/>
        <v>0</v>
      </c>
      <c r="I241" s="112"/>
      <c r="J241" s="112"/>
      <c r="K241" s="112"/>
      <c r="L241" s="112"/>
      <c r="M241" s="114">
        <f t="shared" si="76"/>
        <v>0</v>
      </c>
      <c r="N241" s="114">
        <f t="shared" si="77"/>
        <v>-42</v>
      </c>
      <c r="O241" s="115"/>
      <c r="P241" s="106">
        <v>2100408</v>
      </c>
      <c r="Q241" s="106" t="s">
        <v>39</v>
      </c>
      <c r="R241" s="111">
        <f t="shared" si="78"/>
        <v>0</v>
      </c>
      <c r="S241" s="111">
        <f t="shared" si="79"/>
        <v>0</v>
      </c>
      <c r="T241" s="111">
        <f t="shared" si="80"/>
        <v>0</v>
      </c>
      <c r="U241" s="111">
        <f t="shared" si="81"/>
        <v>0</v>
      </c>
    </row>
    <row r="242" spans="1:21" s="110" customFormat="1" ht="16.5" customHeight="1">
      <c r="A242" s="79" t="s">
        <v>214</v>
      </c>
      <c r="B242" s="112">
        <v>158</v>
      </c>
      <c r="C242" s="113">
        <v>133</v>
      </c>
      <c r="D242" s="112">
        <v>0</v>
      </c>
      <c r="E242" s="112">
        <v>127</v>
      </c>
      <c r="F242" s="112">
        <v>6</v>
      </c>
      <c r="G242" s="112">
        <v>0</v>
      </c>
      <c r="H242" s="108">
        <f t="shared" si="75"/>
        <v>133</v>
      </c>
      <c r="I242" s="112">
        <v>0</v>
      </c>
      <c r="J242" s="112">
        <v>127</v>
      </c>
      <c r="K242" s="112">
        <v>6</v>
      </c>
      <c r="L242" s="112">
        <v>0</v>
      </c>
      <c r="M242" s="114">
        <f t="shared" si="76"/>
        <v>0</v>
      </c>
      <c r="N242" s="114">
        <f t="shared" si="77"/>
        <v>-25</v>
      </c>
      <c r="O242" s="80"/>
      <c r="P242" s="106">
        <v>2100499</v>
      </c>
      <c r="Q242" s="106" t="s">
        <v>39</v>
      </c>
      <c r="R242" s="111">
        <f t="shared" si="78"/>
        <v>0</v>
      </c>
      <c r="S242" s="111">
        <f t="shared" si="79"/>
        <v>0</v>
      </c>
      <c r="T242" s="111">
        <f t="shared" si="80"/>
        <v>0</v>
      </c>
      <c r="U242" s="111">
        <f t="shared" si="81"/>
        <v>0</v>
      </c>
    </row>
    <row r="243" spans="1:21" s="110" customFormat="1" ht="16.5" customHeight="1">
      <c r="A243" s="78" t="s">
        <v>215</v>
      </c>
      <c r="B243" s="108">
        <f aca="true" t="shared" si="96" ref="B243:G243">SUM(B244:B245)</f>
        <v>890</v>
      </c>
      <c r="C243" s="108">
        <f t="shared" si="96"/>
        <v>495</v>
      </c>
      <c r="D243" s="108">
        <f t="shared" si="96"/>
        <v>426</v>
      </c>
      <c r="E243" s="108">
        <f t="shared" si="96"/>
        <v>69</v>
      </c>
      <c r="F243" s="108">
        <f t="shared" si="96"/>
        <v>0</v>
      </c>
      <c r="G243" s="108">
        <f t="shared" si="96"/>
        <v>0</v>
      </c>
      <c r="H243" s="108">
        <f t="shared" si="75"/>
        <v>493</v>
      </c>
      <c r="I243" s="108">
        <f>SUM(I244:I245)</f>
        <v>424</v>
      </c>
      <c r="J243" s="108">
        <f>SUM(J244:J245)</f>
        <v>69</v>
      </c>
      <c r="K243" s="108">
        <f>SUM(K244:K245)</f>
        <v>0</v>
      </c>
      <c r="L243" s="108">
        <f>SUM(L244:L245)</f>
        <v>0</v>
      </c>
      <c r="M243" s="109">
        <f t="shared" si="76"/>
        <v>-2</v>
      </c>
      <c r="N243" s="109">
        <f t="shared" si="77"/>
        <v>-397</v>
      </c>
      <c r="O243" s="80"/>
      <c r="P243" s="110">
        <v>21007</v>
      </c>
      <c r="Q243" s="110" t="s">
        <v>37</v>
      </c>
      <c r="R243" s="111">
        <f t="shared" si="78"/>
        <v>-2</v>
      </c>
      <c r="S243" s="111">
        <f t="shared" si="79"/>
        <v>0</v>
      </c>
      <c r="T243" s="111">
        <f t="shared" si="80"/>
        <v>0</v>
      </c>
      <c r="U243" s="111">
        <f t="shared" si="81"/>
        <v>0</v>
      </c>
    </row>
    <row r="244" spans="1:21" s="106" customFormat="1" ht="16.5" customHeight="1">
      <c r="A244" s="79" t="s">
        <v>216</v>
      </c>
      <c r="B244" s="112">
        <v>719</v>
      </c>
      <c r="C244" s="113">
        <v>426</v>
      </c>
      <c r="D244" s="112">
        <v>426</v>
      </c>
      <c r="E244" s="112">
        <v>0</v>
      </c>
      <c r="F244" s="112">
        <v>0</v>
      </c>
      <c r="G244" s="112">
        <v>0</v>
      </c>
      <c r="H244" s="113">
        <f t="shared" si="75"/>
        <v>424</v>
      </c>
      <c r="I244" s="112">
        <v>424</v>
      </c>
      <c r="J244" s="112">
        <v>0</v>
      </c>
      <c r="K244" s="112">
        <v>0</v>
      </c>
      <c r="L244" s="112">
        <v>0</v>
      </c>
      <c r="M244" s="114">
        <f t="shared" si="76"/>
        <v>-2</v>
      </c>
      <c r="N244" s="114">
        <f t="shared" si="77"/>
        <v>-295</v>
      </c>
      <c r="O244" s="115"/>
      <c r="P244" s="106">
        <v>2100716</v>
      </c>
      <c r="Q244" s="106" t="s">
        <v>39</v>
      </c>
      <c r="R244" s="111">
        <f t="shared" si="78"/>
        <v>-2</v>
      </c>
      <c r="S244" s="111">
        <f t="shared" si="79"/>
        <v>0</v>
      </c>
      <c r="T244" s="111">
        <f t="shared" si="80"/>
        <v>0</v>
      </c>
      <c r="U244" s="111">
        <f t="shared" si="81"/>
        <v>0</v>
      </c>
    </row>
    <row r="245" spans="1:21" s="106" customFormat="1" ht="16.5" customHeight="1">
      <c r="A245" s="79" t="s">
        <v>217</v>
      </c>
      <c r="B245" s="112">
        <v>171</v>
      </c>
      <c r="C245" s="113">
        <v>69</v>
      </c>
      <c r="D245" s="112">
        <v>0</v>
      </c>
      <c r="E245" s="112">
        <v>69</v>
      </c>
      <c r="F245" s="112">
        <v>0</v>
      </c>
      <c r="G245" s="112">
        <v>0</v>
      </c>
      <c r="H245" s="108">
        <f t="shared" si="75"/>
        <v>69</v>
      </c>
      <c r="I245" s="112">
        <v>0</v>
      </c>
      <c r="J245" s="112">
        <v>69</v>
      </c>
      <c r="K245" s="112">
        <v>0</v>
      </c>
      <c r="L245" s="112">
        <v>0</v>
      </c>
      <c r="M245" s="114">
        <f t="shared" si="76"/>
        <v>0</v>
      </c>
      <c r="N245" s="114">
        <f t="shared" si="77"/>
        <v>-102</v>
      </c>
      <c r="O245" s="115"/>
      <c r="P245" s="106">
        <v>2100717</v>
      </c>
      <c r="Q245" s="106" t="s">
        <v>39</v>
      </c>
      <c r="R245" s="111">
        <f t="shared" si="78"/>
        <v>0</v>
      </c>
      <c r="S245" s="111">
        <f t="shared" si="79"/>
        <v>0</v>
      </c>
      <c r="T245" s="111">
        <f t="shared" si="80"/>
        <v>0</v>
      </c>
      <c r="U245" s="111">
        <f t="shared" si="81"/>
        <v>0</v>
      </c>
    </row>
    <row r="246" spans="1:21" s="110" customFormat="1" ht="16.5" customHeight="1">
      <c r="A246" s="78" t="s">
        <v>218</v>
      </c>
      <c r="B246" s="108">
        <f aca="true" t="shared" si="97" ref="B246:G246">SUM(B247)</f>
        <v>145</v>
      </c>
      <c r="C246" s="108">
        <f t="shared" si="97"/>
        <v>41</v>
      </c>
      <c r="D246" s="108">
        <f t="shared" si="97"/>
        <v>41</v>
      </c>
      <c r="E246" s="108">
        <f t="shared" si="97"/>
        <v>0</v>
      </c>
      <c r="F246" s="108">
        <f t="shared" si="97"/>
        <v>0</v>
      </c>
      <c r="G246" s="108">
        <f t="shared" si="97"/>
        <v>0</v>
      </c>
      <c r="H246" s="108">
        <f t="shared" si="75"/>
        <v>41</v>
      </c>
      <c r="I246" s="108">
        <f>SUM(I247)</f>
        <v>41</v>
      </c>
      <c r="J246" s="108">
        <f>SUM(J247)</f>
        <v>0</v>
      </c>
      <c r="K246" s="108">
        <f>SUM(K247)</f>
        <v>0</v>
      </c>
      <c r="L246" s="108">
        <f>SUM(L247)</f>
        <v>0</v>
      </c>
      <c r="M246" s="109">
        <f t="shared" si="76"/>
        <v>0</v>
      </c>
      <c r="N246" s="109">
        <f t="shared" si="77"/>
        <v>-104</v>
      </c>
      <c r="O246" s="80"/>
      <c r="P246" s="110">
        <v>21011</v>
      </c>
      <c r="Q246" s="110" t="s">
        <v>37</v>
      </c>
      <c r="R246" s="111">
        <f t="shared" si="78"/>
        <v>0</v>
      </c>
      <c r="S246" s="111">
        <f t="shared" si="79"/>
        <v>0</v>
      </c>
      <c r="T246" s="111">
        <f t="shared" si="80"/>
        <v>0</v>
      </c>
      <c r="U246" s="111">
        <f t="shared" si="81"/>
        <v>0</v>
      </c>
    </row>
    <row r="247" spans="1:21" s="106" customFormat="1" ht="16.5" customHeight="1">
      <c r="A247" s="79" t="s">
        <v>219</v>
      </c>
      <c r="B247" s="112">
        <v>145</v>
      </c>
      <c r="C247" s="113">
        <v>41</v>
      </c>
      <c r="D247" s="112">
        <v>41</v>
      </c>
      <c r="E247" s="112">
        <v>0</v>
      </c>
      <c r="F247" s="112">
        <v>0</v>
      </c>
      <c r="G247" s="112">
        <v>0</v>
      </c>
      <c r="H247" s="113">
        <f t="shared" si="75"/>
        <v>41</v>
      </c>
      <c r="I247" s="112">
        <v>41</v>
      </c>
      <c r="J247" s="112">
        <v>0</v>
      </c>
      <c r="K247" s="112">
        <v>0</v>
      </c>
      <c r="L247" s="112">
        <v>0</v>
      </c>
      <c r="M247" s="114">
        <f t="shared" si="76"/>
        <v>0</v>
      </c>
      <c r="N247" s="114">
        <f t="shared" si="77"/>
        <v>-104</v>
      </c>
      <c r="O247" s="115"/>
      <c r="P247" s="106">
        <v>2101101</v>
      </c>
      <c r="Q247" s="106" t="s">
        <v>39</v>
      </c>
      <c r="R247" s="111">
        <f t="shared" si="78"/>
        <v>0</v>
      </c>
      <c r="S247" s="111">
        <f t="shared" si="79"/>
        <v>0</v>
      </c>
      <c r="T247" s="111">
        <f t="shared" si="80"/>
        <v>0</v>
      </c>
      <c r="U247" s="111">
        <f t="shared" si="81"/>
        <v>0</v>
      </c>
    </row>
    <row r="248" spans="1:21" s="110" customFormat="1" ht="16.5" customHeight="1">
      <c r="A248" s="78" t="s">
        <v>220</v>
      </c>
      <c r="B248" s="108">
        <f aca="true" t="shared" si="98" ref="B248:G248">SUM(B249)</f>
        <v>5007</v>
      </c>
      <c r="C248" s="108">
        <f t="shared" si="98"/>
        <v>436</v>
      </c>
      <c r="D248" s="108">
        <f t="shared" si="98"/>
        <v>0</v>
      </c>
      <c r="E248" s="108">
        <f t="shared" si="98"/>
        <v>0</v>
      </c>
      <c r="F248" s="108">
        <f t="shared" si="98"/>
        <v>0</v>
      </c>
      <c r="G248" s="108">
        <f t="shared" si="98"/>
        <v>436</v>
      </c>
      <c r="H248" s="108">
        <f t="shared" si="75"/>
        <v>573</v>
      </c>
      <c r="I248" s="108">
        <f>SUM(I249)</f>
        <v>137</v>
      </c>
      <c r="J248" s="108">
        <f>SUM(J249)</f>
        <v>0</v>
      </c>
      <c r="K248" s="108">
        <f>SUM(K249)</f>
        <v>0</v>
      </c>
      <c r="L248" s="108">
        <f>SUM(L249)</f>
        <v>436</v>
      </c>
      <c r="M248" s="109">
        <f t="shared" si="76"/>
        <v>137</v>
      </c>
      <c r="N248" s="109">
        <f t="shared" si="77"/>
        <v>-4434</v>
      </c>
      <c r="O248" s="80"/>
      <c r="P248" s="110">
        <v>21012</v>
      </c>
      <c r="Q248" s="110" t="s">
        <v>37</v>
      </c>
      <c r="R248" s="111">
        <f t="shared" si="78"/>
        <v>137</v>
      </c>
      <c r="S248" s="111">
        <f t="shared" si="79"/>
        <v>0</v>
      </c>
      <c r="T248" s="111">
        <f t="shared" si="80"/>
        <v>0</v>
      </c>
      <c r="U248" s="111">
        <f t="shared" si="81"/>
        <v>0</v>
      </c>
    </row>
    <row r="249" spans="1:21" s="106" customFormat="1" ht="24.75">
      <c r="A249" s="79" t="s">
        <v>221</v>
      </c>
      <c r="B249" s="112">
        <v>5007</v>
      </c>
      <c r="C249" s="113">
        <v>436</v>
      </c>
      <c r="D249" s="112">
        <v>0</v>
      </c>
      <c r="E249" s="112">
        <v>0</v>
      </c>
      <c r="F249" s="112">
        <v>0</v>
      </c>
      <c r="G249" s="112">
        <v>436</v>
      </c>
      <c r="H249" s="108">
        <f t="shared" si="75"/>
        <v>573</v>
      </c>
      <c r="I249" s="112">
        <v>137</v>
      </c>
      <c r="J249" s="112">
        <v>0</v>
      </c>
      <c r="K249" s="112">
        <v>0</v>
      </c>
      <c r="L249" s="112">
        <v>436</v>
      </c>
      <c r="M249" s="114">
        <f t="shared" si="76"/>
        <v>137</v>
      </c>
      <c r="N249" s="114">
        <f t="shared" si="77"/>
        <v>-4434</v>
      </c>
      <c r="O249" s="115"/>
      <c r="P249" s="106">
        <v>2101202</v>
      </c>
      <c r="Q249" s="106" t="s">
        <v>39</v>
      </c>
      <c r="R249" s="111">
        <f t="shared" si="78"/>
        <v>137</v>
      </c>
      <c r="S249" s="111">
        <f t="shared" si="79"/>
        <v>0</v>
      </c>
      <c r="T249" s="111">
        <f t="shared" si="80"/>
        <v>0</v>
      </c>
      <c r="U249" s="111">
        <f t="shared" si="81"/>
        <v>0</v>
      </c>
    </row>
    <row r="250" spans="1:21" s="110" customFormat="1" ht="16.5" customHeight="1">
      <c r="A250" s="78" t="s">
        <v>222</v>
      </c>
      <c r="B250" s="108">
        <f aca="true" t="shared" si="99" ref="B250:G250">SUM(B251)</f>
        <v>378</v>
      </c>
      <c r="C250" s="108">
        <f t="shared" si="99"/>
        <v>397</v>
      </c>
      <c r="D250" s="108">
        <f t="shared" si="99"/>
        <v>0</v>
      </c>
      <c r="E250" s="108">
        <f t="shared" si="99"/>
        <v>0</v>
      </c>
      <c r="F250" s="108">
        <f t="shared" si="99"/>
        <v>0</v>
      </c>
      <c r="G250" s="108">
        <f t="shared" si="99"/>
        <v>397</v>
      </c>
      <c r="H250" s="108">
        <f t="shared" si="75"/>
        <v>397</v>
      </c>
      <c r="I250" s="108">
        <f>SUM(I251)</f>
        <v>0</v>
      </c>
      <c r="J250" s="108">
        <f>SUM(J251)</f>
        <v>0</v>
      </c>
      <c r="K250" s="108">
        <f>SUM(K251)</f>
        <v>0</v>
      </c>
      <c r="L250" s="108">
        <f>SUM(L251)</f>
        <v>397</v>
      </c>
      <c r="M250" s="109">
        <f t="shared" si="76"/>
        <v>0</v>
      </c>
      <c r="N250" s="109">
        <f t="shared" si="77"/>
        <v>19</v>
      </c>
      <c r="O250" s="80"/>
      <c r="P250" s="110">
        <v>21013</v>
      </c>
      <c r="Q250" s="110" t="s">
        <v>37</v>
      </c>
      <c r="R250" s="111">
        <f t="shared" si="78"/>
        <v>0</v>
      </c>
      <c r="S250" s="111">
        <f t="shared" si="79"/>
        <v>0</v>
      </c>
      <c r="T250" s="111">
        <f t="shared" si="80"/>
        <v>0</v>
      </c>
      <c r="U250" s="111">
        <f t="shared" si="81"/>
        <v>0</v>
      </c>
    </row>
    <row r="251" spans="1:21" s="106" customFormat="1" ht="16.5" customHeight="1">
      <c r="A251" s="79" t="s">
        <v>223</v>
      </c>
      <c r="B251" s="112">
        <v>378</v>
      </c>
      <c r="C251" s="113">
        <v>397</v>
      </c>
      <c r="D251" s="112">
        <v>0</v>
      </c>
      <c r="E251" s="112">
        <v>0</v>
      </c>
      <c r="F251" s="112">
        <v>0</v>
      </c>
      <c r="G251" s="112">
        <v>397</v>
      </c>
      <c r="H251" s="113">
        <f t="shared" si="75"/>
        <v>397</v>
      </c>
      <c r="I251" s="112">
        <v>0</v>
      </c>
      <c r="J251" s="112">
        <v>0</v>
      </c>
      <c r="K251" s="112">
        <v>0</v>
      </c>
      <c r="L251" s="112">
        <v>397</v>
      </c>
      <c r="M251" s="114">
        <f t="shared" si="76"/>
        <v>0</v>
      </c>
      <c r="N251" s="114">
        <f t="shared" si="77"/>
        <v>19</v>
      </c>
      <c r="O251" s="115"/>
      <c r="P251" s="106">
        <v>2101301</v>
      </c>
      <c r="Q251" s="106" t="s">
        <v>39</v>
      </c>
      <c r="R251" s="111">
        <f t="shared" si="78"/>
        <v>0</v>
      </c>
      <c r="S251" s="111">
        <f t="shared" si="79"/>
        <v>0</v>
      </c>
      <c r="T251" s="111">
        <f t="shared" si="80"/>
        <v>0</v>
      </c>
      <c r="U251" s="111">
        <f t="shared" si="81"/>
        <v>0</v>
      </c>
    </row>
    <row r="252" spans="1:21" s="110" customFormat="1" ht="16.5" customHeight="1">
      <c r="A252" s="78" t="s">
        <v>224</v>
      </c>
      <c r="B252" s="117">
        <f aca="true" t="shared" si="100" ref="B252:G252">SUM(B253)</f>
        <v>0</v>
      </c>
      <c r="C252" s="117">
        <f t="shared" si="100"/>
        <v>80</v>
      </c>
      <c r="D252" s="117">
        <f t="shared" si="100"/>
        <v>80</v>
      </c>
      <c r="E252" s="117">
        <f t="shared" si="100"/>
        <v>0</v>
      </c>
      <c r="F252" s="117">
        <f t="shared" si="100"/>
        <v>0</v>
      </c>
      <c r="G252" s="117">
        <f t="shared" si="100"/>
        <v>0</v>
      </c>
      <c r="H252" s="109">
        <f t="shared" si="75"/>
        <v>80</v>
      </c>
      <c r="I252" s="117">
        <f>SUM(I253)</f>
        <v>80</v>
      </c>
      <c r="J252" s="117">
        <f>SUM(J253)</f>
        <v>0</v>
      </c>
      <c r="K252" s="117">
        <f>SUM(K253)</f>
        <v>0</v>
      </c>
      <c r="L252" s="117">
        <f>SUM(L253)</f>
        <v>0</v>
      </c>
      <c r="M252" s="109">
        <f t="shared" si="76"/>
        <v>0</v>
      </c>
      <c r="N252" s="109">
        <f t="shared" si="77"/>
        <v>80</v>
      </c>
      <c r="O252" s="80"/>
      <c r="P252" s="110">
        <v>21016</v>
      </c>
      <c r="Q252" s="110" t="s">
        <v>37</v>
      </c>
      <c r="R252" s="111">
        <f t="shared" si="78"/>
        <v>0</v>
      </c>
      <c r="S252" s="111">
        <f t="shared" si="79"/>
        <v>0</v>
      </c>
      <c r="T252" s="111">
        <f t="shared" si="80"/>
        <v>0</v>
      </c>
      <c r="U252" s="111">
        <f t="shared" si="81"/>
        <v>0</v>
      </c>
    </row>
    <row r="253" spans="1:21" s="106" customFormat="1" ht="16.5" customHeight="1">
      <c r="A253" s="79" t="s">
        <v>225</v>
      </c>
      <c r="B253" s="112"/>
      <c r="C253" s="113">
        <v>80</v>
      </c>
      <c r="D253" s="112">
        <v>80</v>
      </c>
      <c r="E253" s="112"/>
      <c r="F253" s="112">
        <v>0</v>
      </c>
      <c r="G253" s="112">
        <v>0</v>
      </c>
      <c r="H253" s="113">
        <f t="shared" si="75"/>
        <v>80</v>
      </c>
      <c r="I253" s="112">
        <v>80</v>
      </c>
      <c r="J253" s="112">
        <v>0</v>
      </c>
      <c r="K253" s="112">
        <v>0</v>
      </c>
      <c r="L253" s="112">
        <v>0</v>
      </c>
      <c r="M253" s="114">
        <f t="shared" si="76"/>
        <v>0</v>
      </c>
      <c r="N253" s="114">
        <f t="shared" si="77"/>
        <v>80</v>
      </c>
      <c r="O253" s="115"/>
      <c r="P253" s="106">
        <v>2101601</v>
      </c>
      <c r="Q253" s="106" t="s">
        <v>39</v>
      </c>
      <c r="R253" s="111">
        <f t="shared" si="78"/>
        <v>0</v>
      </c>
      <c r="S253" s="111">
        <f t="shared" si="79"/>
        <v>0</v>
      </c>
      <c r="T253" s="111">
        <f t="shared" si="80"/>
        <v>0</v>
      </c>
      <c r="U253" s="111">
        <f t="shared" si="81"/>
        <v>0</v>
      </c>
    </row>
    <row r="254" spans="1:21" s="110" customFormat="1" ht="16.5" customHeight="1">
      <c r="A254" s="78" t="s">
        <v>226</v>
      </c>
      <c r="B254" s="117">
        <f aca="true" t="shared" si="101" ref="B254:G254">SUM(B255)</f>
        <v>0</v>
      </c>
      <c r="C254" s="117">
        <f t="shared" si="101"/>
        <v>0</v>
      </c>
      <c r="D254" s="117">
        <f t="shared" si="101"/>
        <v>0</v>
      </c>
      <c r="E254" s="117">
        <f t="shared" si="101"/>
        <v>0</v>
      </c>
      <c r="F254" s="117">
        <f t="shared" si="101"/>
        <v>0</v>
      </c>
      <c r="G254" s="117">
        <f t="shared" si="101"/>
        <v>0</v>
      </c>
      <c r="H254" s="109">
        <f t="shared" si="75"/>
        <v>55</v>
      </c>
      <c r="I254" s="117">
        <f>SUM(I255)</f>
        <v>0</v>
      </c>
      <c r="J254" s="117">
        <f>SUM(J255)</f>
        <v>55</v>
      </c>
      <c r="K254" s="117">
        <f>SUM(K255)</f>
        <v>0</v>
      </c>
      <c r="L254" s="117">
        <f>SUM(L255)</f>
        <v>0</v>
      </c>
      <c r="M254" s="109">
        <f t="shared" si="76"/>
        <v>55</v>
      </c>
      <c r="N254" s="109">
        <f t="shared" si="77"/>
        <v>55</v>
      </c>
      <c r="O254" s="80"/>
      <c r="P254" s="110">
        <v>21099</v>
      </c>
      <c r="Q254" s="110" t="s">
        <v>37</v>
      </c>
      <c r="R254" s="111">
        <f t="shared" si="78"/>
        <v>0</v>
      </c>
      <c r="S254" s="111">
        <f t="shared" si="79"/>
        <v>55</v>
      </c>
      <c r="T254" s="111">
        <f t="shared" si="80"/>
        <v>0</v>
      </c>
      <c r="U254" s="111">
        <f t="shared" si="81"/>
        <v>0</v>
      </c>
    </row>
    <row r="255" spans="1:21" s="106" customFormat="1" ht="16.5" customHeight="1">
      <c r="A255" s="79" t="s">
        <v>227</v>
      </c>
      <c r="B255" s="112"/>
      <c r="C255" s="113">
        <v>0</v>
      </c>
      <c r="D255" s="112"/>
      <c r="E255" s="112"/>
      <c r="F255" s="112"/>
      <c r="G255" s="112"/>
      <c r="H255" s="113">
        <f t="shared" si="75"/>
        <v>55</v>
      </c>
      <c r="I255" s="112">
        <v>0</v>
      </c>
      <c r="J255" s="112">
        <v>55</v>
      </c>
      <c r="K255" s="112">
        <v>0</v>
      </c>
      <c r="L255" s="112">
        <v>0</v>
      </c>
      <c r="M255" s="114">
        <f t="shared" si="76"/>
        <v>55</v>
      </c>
      <c r="N255" s="114">
        <f t="shared" si="77"/>
        <v>55</v>
      </c>
      <c r="O255" s="115"/>
      <c r="P255" s="106">
        <v>2109901</v>
      </c>
      <c r="Q255" s="106" t="s">
        <v>39</v>
      </c>
      <c r="R255" s="111">
        <f t="shared" si="78"/>
        <v>0</v>
      </c>
      <c r="S255" s="111">
        <f t="shared" si="79"/>
        <v>55</v>
      </c>
      <c r="T255" s="111">
        <f t="shared" si="80"/>
        <v>0</v>
      </c>
      <c r="U255" s="111">
        <f t="shared" si="81"/>
        <v>0</v>
      </c>
    </row>
    <row r="256" spans="1:21" s="110" customFormat="1" ht="16.5" customHeight="1">
      <c r="A256" s="78" t="s">
        <v>228</v>
      </c>
      <c r="B256" s="108">
        <f aca="true" t="shared" si="102" ref="B256:G256">SUM(B257,B259)</f>
        <v>681</v>
      </c>
      <c r="C256" s="108">
        <f t="shared" si="102"/>
        <v>57</v>
      </c>
      <c r="D256" s="108">
        <f t="shared" si="102"/>
        <v>57</v>
      </c>
      <c r="E256" s="108">
        <f t="shared" si="102"/>
        <v>0</v>
      </c>
      <c r="F256" s="108">
        <f t="shared" si="102"/>
        <v>0</v>
      </c>
      <c r="G256" s="108">
        <f t="shared" si="102"/>
        <v>0</v>
      </c>
      <c r="H256" s="108">
        <f t="shared" si="75"/>
        <v>534</v>
      </c>
      <c r="I256" s="108">
        <f>SUM(I257,I259)</f>
        <v>534</v>
      </c>
      <c r="J256" s="108">
        <f>SUM(J257,J259)</f>
        <v>0</v>
      </c>
      <c r="K256" s="108">
        <f>SUM(K257,K259)</f>
        <v>0</v>
      </c>
      <c r="L256" s="108">
        <f>SUM(L257,L259)</f>
        <v>0</v>
      </c>
      <c r="M256" s="109">
        <f t="shared" si="76"/>
        <v>477</v>
      </c>
      <c r="N256" s="109">
        <f t="shared" si="77"/>
        <v>-147</v>
      </c>
      <c r="O256" s="80"/>
      <c r="P256" s="110">
        <v>211</v>
      </c>
      <c r="Q256" s="110" t="s">
        <v>35</v>
      </c>
      <c r="R256" s="111">
        <f t="shared" si="78"/>
        <v>477</v>
      </c>
      <c r="S256" s="111">
        <f t="shared" si="79"/>
        <v>0</v>
      </c>
      <c r="T256" s="111">
        <f t="shared" si="80"/>
        <v>0</v>
      </c>
      <c r="U256" s="111">
        <f t="shared" si="81"/>
        <v>0</v>
      </c>
    </row>
    <row r="257" spans="1:21" s="110" customFormat="1" ht="16.5" customHeight="1">
      <c r="A257" s="78" t="s">
        <v>229</v>
      </c>
      <c r="B257" s="108">
        <f aca="true" t="shared" si="103" ref="B257:G257">SUM(B258)</f>
        <v>217</v>
      </c>
      <c r="C257" s="108">
        <f t="shared" si="103"/>
        <v>57</v>
      </c>
      <c r="D257" s="108">
        <f t="shared" si="103"/>
        <v>57</v>
      </c>
      <c r="E257" s="108">
        <f t="shared" si="103"/>
        <v>0</v>
      </c>
      <c r="F257" s="108">
        <f t="shared" si="103"/>
        <v>0</v>
      </c>
      <c r="G257" s="108">
        <f t="shared" si="103"/>
        <v>0</v>
      </c>
      <c r="H257" s="108">
        <f t="shared" si="75"/>
        <v>266</v>
      </c>
      <c r="I257" s="108">
        <f>SUM(I258)</f>
        <v>266</v>
      </c>
      <c r="J257" s="108">
        <f>SUM(J258)</f>
        <v>0</v>
      </c>
      <c r="K257" s="108">
        <f>SUM(K258)</f>
        <v>0</v>
      </c>
      <c r="L257" s="108">
        <f>SUM(L258)</f>
        <v>0</v>
      </c>
      <c r="M257" s="109">
        <f t="shared" si="76"/>
        <v>209</v>
      </c>
      <c r="N257" s="109">
        <f t="shared" si="77"/>
        <v>49</v>
      </c>
      <c r="O257" s="80"/>
      <c r="P257" s="110">
        <v>21101</v>
      </c>
      <c r="Q257" s="110" t="s">
        <v>37</v>
      </c>
      <c r="R257" s="111">
        <f t="shared" si="78"/>
        <v>209</v>
      </c>
      <c r="S257" s="111">
        <f t="shared" si="79"/>
        <v>0</v>
      </c>
      <c r="T257" s="111">
        <f t="shared" si="80"/>
        <v>0</v>
      </c>
      <c r="U257" s="111">
        <f t="shared" si="81"/>
        <v>0</v>
      </c>
    </row>
    <row r="258" spans="1:21" s="106" customFormat="1" ht="16.5" customHeight="1">
      <c r="A258" s="79" t="s">
        <v>38</v>
      </c>
      <c r="B258" s="112">
        <v>217</v>
      </c>
      <c r="C258" s="113">
        <v>57</v>
      </c>
      <c r="D258" s="112">
        <v>57</v>
      </c>
      <c r="E258" s="112">
        <v>0</v>
      </c>
      <c r="F258" s="112">
        <v>0</v>
      </c>
      <c r="G258" s="112">
        <v>0</v>
      </c>
      <c r="H258" s="113">
        <f t="shared" si="75"/>
        <v>266</v>
      </c>
      <c r="I258" s="112">
        <v>266</v>
      </c>
      <c r="J258" s="112">
        <v>0</v>
      </c>
      <c r="K258" s="112">
        <v>0</v>
      </c>
      <c r="L258" s="112">
        <v>0</v>
      </c>
      <c r="M258" s="114">
        <f t="shared" si="76"/>
        <v>209</v>
      </c>
      <c r="N258" s="114">
        <f t="shared" si="77"/>
        <v>49</v>
      </c>
      <c r="O258" s="115"/>
      <c r="P258" s="106">
        <v>2110101</v>
      </c>
      <c r="Q258" s="106" t="s">
        <v>39</v>
      </c>
      <c r="R258" s="111">
        <f t="shared" si="78"/>
        <v>209</v>
      </c>
      <c r="S258" s="111">
        <f t="shared" si="79"/>
        <v>0</v>
      </c>
      <c r="T258" s="111">
        <f t="shared" si="80"/>
        <v>0</v>
      </c>
      <c r="U258" s="111">
        <f t="shared" si="81"/>
        <v>0</v>
      </c>
    </row>
    <row r="259" spans="1:21" s="110" customFormat="1" ht="16.5" customHeight="1">
      <c r="A259" s="78" t="s">
        <v>230</v>
      </c>
      <c r="B259" s="108">
        <f aca="true" t="shared" si="104" ref="B259:G259">SUM(B260:B261)</f>
        <v>464</v>
      </c>
      <c r="C259" s="108">
        <f t="shared" si="104"/>
        <v>0</v>
      </c>
      <c r="D259" s="108">
        <f t="shared" si="104"/>
        <v>0</v>
      </c>
      <c r="E259" s="108">
        <f t="shared" si="104"/>
        <v>0</v>
      </c>
      <c r="F259" s="108">
        <f t="shared" si="104"/>
        <v>0</v>
      </c>
      <c r="G259" s="108">
        <f t="shared" si="104"/>
        <v>0</v>
      </c>
      <c r="H259" s="108">
        <f t="shared" si="75"/>
        <v>268</v>
      </c>
      <c r="I259" s="108">
        <f>SUM(I260:I261)</f>
        <v>268</v>
      </c>
      <c r="J259" s="108">
        <f>SUM(J260:J261)</f>
        <v>0</v>
      </c>
      <c r="K259" s="108">
        <f>SUM(K260:K261)</f>
        <v>0</v>
      </c>
      <c r="L259" s="108">
        <f>SUM(L260:L261)</f>
        <v>0</v>
      </c>
      <c r="M259" s="109">
        <f t="shared" si="76"/>
        <v>268</v>
      </c>
      <c r="N259" s="109">
        <f t="shared" si="77"/>
        <v>-196</v>
      </c>
      <c r="O259" s="80"/>
      <c r="P259" s="110">
        <v>21111</v>
      </c>
      <c r="Q259" s="110" t="s">
        <v>37</v>
      </c>
      <c r="R259" s="111">
        <f t="shared" si="78"/>
        <v>268</v>
      </c>
      <c r="S259" s="111">
        <f t="shared" si="79"/>
        <v>0</v>
      </c>
      <c r="T259" s="111">
        <f t="shared" si="80"/>
        <v>0</v>
      </c>
      <c r="U259" s="111">
        <f t="shared" si="81"/>
        <v>0</v>
      </c>
    </row>
    <row r="260" spans="1:21" s="106" customFormat="1" ht="16.5" customHeight="1">
      <c r="A260" s="79" t="s">
        <v>231</v>
      </c>
      <c r="B260" s="112">
        <v>261</v>
      </c>
      <c r="C260" s="113">
        <v>0</v>
      </c>
      <c r="D260" s="112">
        <v>0</v>
      </c>
      <c r="E260" s="112">
        <v>0</v>
      </c>
      <c r="F260" s="112">
        <v>0</v>
      </c>
      <c r="G260" s="112">
        <v>0</v>
      </c>
      <c r="H260" s="113">
        <f t="shared" si="75"/>
        <v>165</v>
      </c>
      <c r="I260" s="112">
        <v>165</v>
      </c>
      <c r="J260" s="112">
        <v>0</v>
      </c>
      <c r="K260" s="112">
        <v>0</v>
      </c>
      <c r="L260" s="112">
        <v>0</v>
      </c>
      <c r="M260" s="114">
        <f t="shared" si="76"/>
        <v>165</v>
      </c>
      <c r="N260" s="114">
        <f t="shared" si="77"/>
        <v>-96</v>
      </c>
      <c r="O260" s="115"/>
      <c r="P260" s="106">
        <v>2111101</v>
      </c>
      <c r="Q260" s="106" t="s">
        <v>39</v>
      </c>
      <c r="R260" s="111">
        <f t="shared" si="78"/>
        <v>165</v>
      </c>
      <c r="S260" s="111">
        <f t="shared" si="79"/>
        <v>0</v>
      </c>
      <c r="T260" s="111">
        <f t="shared" si="80"/>
        <v>0</v>
      </c>
      <c r="U260" s="111">
        <f t="shared" si="81"/>
        <v>0</v>
      </c>
    </row>
    <row r="261" spans="1:21" s="110" customFormat="1" ht="16.5" customHeight="1">
      <c r="A261" s="79" t="s">
        <v>232</v>
      </c>
      <c r="B261" s="112">
        <v>203</v>
      </c>
      <c r="C261" s="113">
        <v>0</v>
      </c>
      <c r="D261" s="112">
        <v>0</v>
      </c>
      <c r="E261" s="112">
        <v>0</v>
      </c>
      <c r="F261" s="112">
        <v>0</v>
      </c>
      <c r="G261" s="112">
        <v>0</v>
      </c>
      <c r="H261" s="109">
        <f t="shared" si="75"/>
        <v>103</v>
      </c>
      <c r="I261" s="112">
        <v>103</v>
      </c>
      <c r="J261" s="112">
        <v>0</v>
      </c>
      <c r="K261" s="112">
        <v>0</v>
      </c>
      <c r="L261" s="112">
        <v>0</v>
      </c>
      <c r="M261" s="114">
        <f t="shared" si="76"/>
        <v>103</v>
      </c>
      <c r="N261" s="114">
        <f t="shared" si="77"/>
        <v>-100</v>
      </c>
      <c r="O261" s="80"/>
      <c r="P261" s="106">
        <v>2111102</v>
      </c>
      <c r="Q261" s="106" t="s">
        <v>39</v>
      </c>
      <c r="R261" s="111">
        <f t="shared" si="78"/>
        <v>103</v>
      </c>
      <c r="S261" s="111">
        <f t="shared" si="79"/>
        <v>0</v>
      </c>
      <c r="T261" s="111">
        <f t="shared" si="80"/>
        <v>0</v>
      </c>
      <c r="U261" s="111">
        <f t="shared" si="81"/>
        <v>0</v>
      </c>
    </row>
    <row r="262" spans="1:21" s="110" customFormat="1" ht="16.5" customHeight="1">
      <c r="A262" s="78" t="s">
        <v>233</v>
      </c>
      <c r="B262" s="108">
        <f aca="true" t="shared" si="105" ref="B262:G262">SUM(B263,B269,B271)</f>
        <v>11463</v>
      </c>
      <c r="C262" s="108">
        <f t="shared" si="105"/>
        <v>8088</v>
      </c>
      <c r="D262" s="108">
        <f t="shared" si="105"/>
        <v>2127</v>
      </c>
      <c r="E262" s="108">
        <f t="shared" si="105"/>
        <v>3956</v>
      </c>
      <c r="F262" s="108">
        <f t="shared" si="105"/>
        <v>0</v>
      </c>
      <c r="G262" s="108">
        <f t="shared" si="105"/>
        <v>2005</v>
      </c>
      <c r="H262" s="108">
        <f t="shared" si="75"/>
        <v>7736</v>
      </c>
      <c r="I262" s="108">
        <f>SUM(I263,I269,I271)</f>
        <v>2489</v>
      </c>
      <c r="J262" s="108">
        <f>SUM(J263,J269,J271)</f>
        <v>3255</v>
      </c>
      <c r="K262" s="108">
        <f>SUM(K263,K269,K271)</f>
        <v>0</v>
      </c>
      <c r="L262" s="108">
        <f>SUM(L263,L269,L271)</f>
        <v>1992</v>
      </c>
      <c r="M262" s="109">
        <f aca="true" t="shared" si="106" ref="M262:M327">H262-C262</f>
        <v>-352</v>
      </c>
      <c r="N262" s="109">
        <f aca="true" t="shared" si="107" ref="N262:N327">H262-B262</f>
        <v>-3727</v>
      </c>
      <c r="O262" s="80"/>
      <c r="P262" s="110">
        <v>212</v>
      </c>
      <c r="Q262" s="110" t="s">
        <v>35</v>
      </c>
      <c r="R262" s="111">
        <f t="shared" si="78"/>
        <v>362</v>
      </c>
      <c r="S262" s="111">
        <f t="shared" si="79"/>
        <v>-701</v>
      </c>
      <c r="T262" s="111">
        <f t="shared" si="80"/>
        <v>0</v>
      </c>
      <c r="U262" s="111">
        <f t="shared" si="81"/>
        <v>-13</v>
      </c>
    </row>
    <row r="263" spans="1:21" s="110" customFormat="1" ht="16.5" customHeight="1">
      <c r="A263" s="78" t="s">
        <v>234</v>
      </c>
      <c r="B263" s="108">
        <f aca="true" t="shared" si="108" ref="B263:G263">SUM(B264:B268)</f>
        <v>3703</v>
      </c>
      <c r="C263" s="108">
        <f t="shared" si="108"/>
        <v>3750</v>
      </c>
      <c r="D263" s="108">
        <f t="shared" si="108"/>
        <v>1562</v>
      </c>
      <c r="E263" s="108">
        <f t="shared" si="108"/>
        <v>1773</v>
      </c>
      <c r="F263" s="108">
        <f t="shared" si="108"/>
        <v>0</v>
      </c>
      <c r="G263" s="108">
        <f t="shared" si="108"/>
        <v>415</v>
      </c>
      <c r="H263" s="108">
        <f t="shared" si="75"/>
        <v>3765</v>
      </c>
      <c r="I263" s="108">
        <f>SUM(I264:I268)</f>
        <v>1906</v>
      </c>
      <c r="J263" s="108">
        <f>SUM(J264:J268)</f>
        <v>1457</v>
      </c>
      <c r="K263" s="108">
        <f>SUM(K264:K268)</f>
        <v>0</v>
      </c>
      <c r="L263" s="108">
        <f>SUM(L264:L268)</f>
        <v>402</v>
      </c>
      <c r="M263" s="109">
        <f t="shared" si="106"/>
        <v>15</v>
      </c>
      <c r="N263" s="109">
        <f t="shared" si="107"/>
        <v>62</v>
      </c>
      <c r="O263" s="80"/>
      <c r="P263" s="110">
        <v>21201</v>
      </c>
      <c r="Q263" s="110" t="s">
        <v>37</v>
      </c>
      <c r="R263" s="111">
        <f aca="true" t="shared" si="109" ref="R263:R326">I263-D263</f>
        <v>344</v>
      </c>
      <c r="S263" s="111">
        <f aca="true" t="shared" si="110" ref="S263:S326">J263-E263</f>
        <v>-316</v>
      </c>
      <c r="T263" s="111">
        <f aca="true" t="shared" si="111" ref="T263:T326">K263-F263</f>
        <v>0</v>
      </c>
      <c r="U263" s="111">
        <f aca="true" t="shared" si="112" ref="U263:U326">L263-G263</f>
        <v>-13</v>
      </c>
    </row>
    <row r="264" spans="1:21" s="106" customFormat="1" ht="16.5" customHeight="1">
      <c r="A264" s="79" t="s">
        <v>38</v>
      </c>
      <c r="B264" s="112">
        <v>285</v>
      </c>
      <c r="C264" s="113">
        <v>290</v>
      </c>
      <c r="D264" s="112">
        <v>255</v>
      </c>
      <c r="E264" s="112">
        <v>35</v>
      </c>
      <c r="F264" s="112">
        <v>0</v>
      </c>
      <c r="G264" s="112">
        <v>0</v>
      </c>
      <c r="H264" s="113">
        <f aca="true" t="shared" si="113" ref="H264:H327">SUM(I264:L264)</f>
        <v>294</v>
      </c>
      <c r="I264" s="112">
        <v>251</v>
      </c>
      <c r="J264" s="112">
        <v>43</v>
      </c>
      <c r="K264" s="112">
        <v>0</v>
      </c>
      <c r="L264" s="112">
        <v>0</v>
      </c>
      <c r="M264" s="114">
        <f t="shared" si="106"/>
        <v>4</v>
      </c>
      <c r="N264" s="114">
        <f t="shared" si="107"/>
        <v>9</v>
      </c>
      <c r="O264" s="80"/>
      <c r="P264" s="106">
        <v>2120101</v>
      </c>
      <c r="Q264" s="106" t="s">
        <v>39</v>
      </c>
      <c r="R264" s="111">
        <f t="shared" si="109"/>
        <v>-4</v>
      </c>
      <c r="S264" s="111">
        <f t="shared" si="110"/>
        <v>8</v>
      </c>
      <c r="T264" s="111">
        <f t="shared" si="111"/>
        <v>0</v>
      </c>
      <c r="U264" s="111">
        <f t="shared" si="112"/>
        <v>0</v>
      </c>
    </row>
    <row r="265" spans="1:21" s="106" customFormat="1" ht="16.5" customHeight="1">
      <c r="A265" s="79" t="s">
        <v>40</v>
      </c>
      <c r="B265" s="112">
        <v>111</v>
      </c>
      <c r="C265" s="113">
        <v>115</v>
      </c>
      <c r="D265" s="112">
        <v>0</v>
      </c>
      <c r="E265" s="112">
        <v>0</v>
      </c>
      <c r="F265" s="112">
        <v>0</v>
      </c>
      <c r="G265" s="112">
        <v>115</v>
      </c>
      <c r="H265" s="113">
        <f t="shared" si="113"/>
        <v>102</v>
      </c>
      <c r="I265" s="112">
        <v>0</v>
      </c>
      <c r="J265" s="112">
        <v>0</v>
      </c>
      <c r="K265" s="112">
        <v>0</v>
      </c>
      <c r="L265" s="112">
        <v>102</v>
      </c>
      <c r="M265" s="114">
        <f t="shared" si="106"/>
        <v>-13</v>
      </c>
      <c r="N265" s="114">
        <f t="shared" si="107"/>
        <v>-9</v>
      </c>
      <c r="O265" s="80"/>
      <c r="P265" s="106">
        <v>2120102</v>
      </c>
      <c r="Q265" s="106" t="s">
        <v>39</v>
      </c>
      <c r="R265" s="111">
        <f t="shared" si="109"/>
        <v>0</v>
      </c>
      <c r="S265" s="111">
        <f t="shared" si="110"/>
        <v>0</v>
      </c>
      <c r="T265" s="111">
        <f t="shared" si="111"/>
        <v>0</v>
      </c>
      <c r="U265" s="111">
        <f t="shared" si="112"/>
        <v>-13</v>
      </c>
    </row>
    <row r="266" spans="1:21" s="106" customFormat="1" ht="16.5" customHeight="1">
      <c r="A266" s="79" t="s">
        <v>235</v>
      </c>
      <c r="B266" s="112">
        <v>2493</v>
      </c>
      <c r="C266" s="113">
        <v>2256</v>
      </c>
      <c r="D266" s="112">
        <v>947</v>
      </c>
      <c r="E266" s="112">
        <v>1309</v>
      </c>
      <c r="F266" s="112">
        <v>0</v>
      </c>
      <c r="G266" s="112">
        <v>0</v>
      </c>
      <c r="H266" s="113">
        <f t="shared" si="113"/>
        <v>2293</v>
      </c>
      <c r="I266" s="112">
        <v>960</v>
      </c>
      <c r="J266" s="112">
        <v>1333</v>
      </c>
      <c r="K266" s="112">
        <v>0</v>
      </c>
      <c r="L266" s="112">
        <v>0</v>
      </c>
      <c r="M266" s="114">
        <f t="shared" si="106"/>
        <v>37</v>
      </c>
      <c r="N266" s="114">
        <f t="shared" si="107"/>
        <v>-200</v>
      </c>
      <c r="O266" s="80"/>
      <c r="P266" s="106">
        <v>2120104</v>
      </c>
      <c r="Q266" s="106" t="s">
        <v>39</v>
      </c>
      <c r="R266" s="111">
        <f t="shared" si="109"/>
        <v>13</v>
      </c>
      <c r="S266" s="111">
        <f t="shared" si="110"/>
        <v>24</v>
      </c>
      <c r="T266" s="111">
        <f t="shared" si="111"/>
        <v>0</v>
      </c>
      <c r="U266" s="111">
        <f t="shared" si="112"/>
        <v>0</v>
      </c>
    </row>
    <row r="267" spans="1:21" s="106" customFormat="1" ht="16.5" customHeight="1">
      <c r="A267" s="79" t="s">
        <v>236</v>
      </c>
      <c r="B267" s="112">
        <v>356</v>
      </c>
      <c r="C267" s="113">
        <v>411</v>
      </c>
      <c r="D267" s="112">
        <v>354</v>
      </c>
      <c r="E267" s="112">
        <v>57</v>
      </c>
      <c r="F267" s="112">
        <v>0</v>
      </c>
      <c r="G267" s="112">
        <v>0</v>
      </c>
      <c r="H267" s="113">
        <f t="shared" si="113"/>
        <v>429</v>
      </c>
      <c r="I267" s="112">
        <v>387</v>
      </c>
      <c r="J267" s="112">
        <v>42</v>
      </c>
      <c r="K267" s="112">
        <v>0</v>
      </c>
      <c r="L267" s="112">
        <v>0</v>
      </c>
      <c r="M267" s="114">
        <f t="shared" si="106"/>
        <v>18</v>
      </c>
      <c r="N267" s="114">
        <f t="shared" si="107"/>
        <v>73</v>
      </c>
      <c r="O267" s="80"/>
      <c r="P267" s="106">
        <v>2120106</v>
      </c>
      <c r="Q267" s="106" t="s">
        <v>39</v>
      </c>
      <c r="R267" s="111">
        <f t="shared" si="109"/>
        <v>33</v>
      </c>
      <c r="S267" s="111">
        <f t="shared" si="110"/>
        <v>-15</v>
      </c>
      <c r="T267" s="111">
        <f t="shared" si="111"/>
        <v>0</v>
      </c>
      <c r="U267" s="111">
        <f t="shared" si="112"/>
        <v>0</v>
      </c>
    </row>
    <row r="268" spans="1:21" s="106" customFormat="1" ht="16.5" customHeight="1">
      <c r="A268" s="79" t="s">
        <v>237</v>
      </c>
      <c r="B268" s="112">
        <v>458</v>
      </c>
      <c r="C268" s="113">
        <v>678</v>
      </c>
      <c r="D268" s="112">
        <v>6</v>
      </c>
      <c r="E268" s="112">
        <v>372</v>
      </c>
      <c r="F268" s="112">
        <v>0</v>
      </c>
      <c r="G268" s="112">
        <v>300</v>
      </c>
      <c r="H268" s="113">
        <f t="shared" si="113"/>
        <v>647</v>
      </c>
      <c r="I268" s="112">
        <v>308</v>
      </c>
      <c r="J268" s="112">
        <v>39</v>
      </c>
      <c r="K268" s="112">
        <v>0</v>
      </c>
      <c r="L268" s="112">
        <v>300</v>
      </c>
      <c r="M268" s="114">
        <f t="shared" si="106"/>
        <v>-31</v>
      </c>
      <c r="N268" s="114">
        <f t="shared" si="107"/>
        <v>189</v>
      </c>
      <c r="O268" s="80"/>
      <c r="P268" s="106">
        <v>2120199</v>
      </c>
      <c r="Q268" s="106" t="s">
        <v>39</v>
      </c>
      <c r="R268" s="111">
        <f t="shared" si="109"/>
        <v>302</v>
      </c>
      <c r="S268" s="111">
        <f t="shared" si="110"/>
        <v>-333</v>
      </c>
      <c r="T268" s="111">
        <f t="shared" si="111"/>
        <v>0</v>
      </c>
      <c r="U268" s="111">
        <f t="shared" si="112"/>
        <v>0</v>
      </c>
    </row>
    <row r="269" spans="1:21" s="110" customFormat="1" ht="16.5" customHeight="1">
      <c r="A269" s="78" t="s">
        <v>238</v>
      </c>
      <c r="B269" s="108">
        <f aca="true" t="shared" si="114" ref="B269:G269">SUM(B270)</f>
        <v>650</v>
      </c>
      <c r="C269" s="108">
        <f t="shared" si="114"/>
        <v>2240</v>
      </c>
      <c r="D269" s="108">
        <f t="shared" si="114"/>
        <v>0</v>
      </c>
      <c r="E269" s="108">
        <f t="shared" si="114"/>
        <v>650</v>
      </c>
      <c r="F269" s="108">
        <f t="shared" si="114"/>
        <v>0</v>
      </c>
      <c r="G269" s="108">
        <f t="shared" si="114"/>
        <v>1590</v>
      </c>
      <c r="H269" s="108">
        <f t="shared" si="113"/>
        <v>2240</v>
      </c>
      <c r="I269" s="108">
        <f>SUM(I270)</f>
        <v>0</v>
      </c>
      <c r="J269" s="108">
        <f>SUM(J270)</f>
        <v>650</v>
      </c>
      <c r="K269" s="108">
        <f>SUM(K270)</f>
        <v>0</v>
      </c>
      <c r="L269" s="108">
        <f>SUM(L270)</f>
        <v>1590</v>
      </c>
      <c r="M269" s="109">
        <f t="shared" si="106"/>
        <v>0</v>
      </c>
      <c r="N269" s="109">
        <f t="shared" si="107"/>
        <v>1590</v>
      </c>
      <c r="O269" s="80"/>
      <c r="P269" s="110">
        <v>21203</v>
      </c>
      <c r="Q269" s="110" t="s">
        <v>37</v>
      </c>
      <c r="R269" s="111">
        <f t="shared" si="109"/>
        <v>0</v>
      </c>
      <c r="S269" s="111">
        <f t="shared" si="110"/>
        <v>0</v>
      </c>
      <c r="T269" s="111">
        <f t="shared" si="111"/>
        <v>0</v>
      </c>
      <c r="U269" s="111">
        <f t="shared" si="112"/>
        <v>0</v>
      </c>
    </row>
    <row r="270" spans="1:21" s="106" customFormat="1" ht="16.5" customHeight="1">
      <c r="A270" s="79" t="s">
        <v>239</v>
      </c>
      <c r="B270" s="112">
        <v>650</v>
      </c>
      <c r="C270" s="113">
        <v>2240</v>
      </c>
      <c r="D270" s="112">
        <v>0</v>
      </c>
      <c r="E270" s="112">
        <v>650</v>
      </c>
      <c r="F270" s="112">
        <v>0</v>
      </c>
      <c r="G270" s="112">
        <v>1590</v>
      </c>
      <c r="H270" s="113">
        <f t="shared" si="113"/>
        <v>2240</v>
      </c>
      <c r="I270" s="112">
        <v>0</v>
      </c>
      <c r="J270" s="112">
        <v>650</v>
      </c>
      <c r="K270" s="112">
        <v>0</v>
      </c>
      <c r="L270" s="112">
        <v>1590</v>
      </c>
      <c r="M270" s="114">
        <f t="shared" si="106"/>
        <v>0</v>
      </c>
      <c r="N270" s="114">
        <f t="shared" si="107"/>
        <v>1590</v>
      </c>
      <c r="O270" s="80"/>
      <c r="P270" s="106">
        <v>2120399</v>
      </c>
      <c r="Q270" s="106" t="s">
        <v>39</v>
      </c>
      <c r="R270" s="111">
        <f t="shared" si="109"/>
        <v>0</v>
      </c>
      <c r="S270" s="111">
        <f t="shared" si="110"/>
        <v>0</v>
      </c>
      <c r="T270" s="111">
        <f t="shared" si="111"/>
        <v>0</v>
      </c>
      <c r="U270" s="111">
        <f t="shared" si="112"/>
        <v>0</v>
      </c>
    </row>
    <row r="271" spans="1:21" s="110" customFormat="1" ht="16.5" customHeight="1">
      <c r="A271" s="78" t="s">
        <v>240</v>
      </c>
      <c r="B271" s="108">
        <f aca="true" t="shared" si="115" ref="B271:G271">SUM(B272)</f>
        <v>7110</v>
      </c>
      <c r="C271" s="108">
        <f t="shared" si="115"/>
        <v>2098</v>
      </c>
      <c r="D271" s="108">
        <f t="shared" si="115"/>
        <v>565</v>
      </c>
      <c r="E271" s="108">
        <f t="shared" si="115"/>
        <v>1533</v>
      </c>
      <c r="F271" s="108">
        <f t="shared" si="115"/>
        <v>0</v>
      </c>
      <c r="G271" s="108">
        <f t="shared" si="115"/>
        <v>0</v>
      </c>
      <c r="H271" s="108">
        <f t="shared" si="113"/>
        <v>1731</v>
      </c>
      <c r="I271" s="108">
        <f>SUM(I272)</f>
        <v>583</v>
      </c>
      <c r="J271" s="108">
        <f>SUM(J272)</f>
        <v>1148</v>
      </c>
      <c r="K271" s="108">
        <f>SUM(K272)</f>
        <v>0</v>
      </c>
      <c r="L271" s="108">
        <f>SUM(L272)</f>
        <v>0</v>
      </c>
      <c r="M271" s="109">
        <f t="shared" si="106"/>
        <v>-367</v>
      </c>
      <c r="N271" s="109">
        <f t="shared" si="107"/>
        <v>-5379</v>
      </c>
      <c r="O271" s="80"/>
      <c r="P271" s="110">
        <v>21205</v>
      </c>
      <c r="Q271" s="110" t="s">
        <v>37</v>
      </c>
      <c r="R271" s="111">
        <f t="shared" si="109"/>
        <v>18</v>
      </c>
      <c r="S271" s="111">
        <f t="shared" si="110"/>
        <v>-385</v>
      </c>
      <c r="T271" s="111">
        <f t="shared" si="111"/>
        <v>0</v>
      </c>
      <c r="U271" s="111">
        <f t="shared" si="112"/>
        <v>0</v>
      </c>
    </row>
    <row r="272" spans="1:21" s="106" customFormat="1" ht="16.5" customHeight="1">
      <c r="A272" s="79" t="s">
        <v>241</v>
      </c>
      <c r="B272" s="112">
        <v>7110</v>
      </c>
      <c r="C272" s="113">
        <v>2098</v>
      </c>
      <c r="D272" s="112">
        <v>565</v>
      </c>
      <c r="E272" s="112">
        <v>1533</v>
      </c>
      <c r="F272" s="112">
        <v>0</v>
      </c>
      <c r="G272" s="112">
        <v>0</v>
      </c>
      <c r="H272" s="113">
        <f t="shared" si="113"/>
        <v>1731</v>
      </c>
      <c r="I272" s="112">
        <v>583</v>
      </c>
      <c r="J272" s="112">
        <v>1148</v>
      </c>
      <c r="K272" s="112">
        <v>0</v>
      </c>
      <c r="L272" s="112">
        <v>0</v>
      </c>
      <c r="M272" s="114">
        <f t="shared" si="106"/>
        <v>-367</v>
      </c>
      <c r="N272" s="114">
        <f t="shared" si="107"/>
        <v>-5379</v>
      </c>
      <c r="O272" s="80"/>
      <c r="P272" s="106">
        <v>2120501</v>
      </c>
      <c r="Q272" s="106" t="s">
        <v>39</v>
      </c>
      <c r="R272" s="111">
        <f t="shared" si="109"/>
        <v>18</v>
      </c>
      <c r="S272" s="111">
        <f t="shared" si="110"/>
        <v>-385</v>
      </c>
      <c r="T272" s="111">
        <f t="shared" si="111"/>
        <v>0</v>
      </c>
      <c r="U272" s="111">
        <f t="shared" si="112"/>
        <v>0</v>
      </c>
    </row>
    <row r="273" spans="1:21" s="110" customFormat="1" ht="16.5" customHeight="1">
      <c r="A273" s="78" t="s">
        <v>242</v>
      </c>
      <c r="B273" s="109">
        <f aca="true" t="shared" si="116" ref="B273:G273">SUM(B274,B284,B289)</f>
        <v>2700</v>
      </c>
      <c r="C273" s="109">
        <f t="shared" si="116"/>
        <v>1824</v>
      </c>
      <c r="D273" s="109">
        <f t="shared" si="116"/>
        <v>748</v>
      </c>
      <c r="E273" s="109">
        <f t="shared" si="116"/>
        <v>358</v>
      </c>
      <c r="F273" s="109">
        <f t="shared" si="116"/>
        <v>0</v>
      </c>
      <c r="G273" s="109">
        <f t="shared" si="116"/>
        <v>718</v>
      </c>
      <c r="H273" s="109">
        <f t="shared" si="113"/>
        <v>1715</v>
      </c>
      <c r="I273" s="109">
        <f>SUM(I274,I284,I289)</f>
        <v>639</v>
      </c>
      <c r="J273" s="109">
        <f>SUM(J274,J284,J289)</f>
        <v>358</v>
      </c>
      <c r="K273" s="109">
        <f>SUM(K274,K284,K289)</f>
        <v>0</v>
      </c>
      <c r="L273" s="109">
        <f>SUM(L274,L284,L289)</f>
        <v>718</v>
      </c>
      <c r="M273" s="109">
        <f t="shared" si="106"/>
        <v>-109</v>
      </c>
      <c r="N273" s="109">
        <f t="shared" si="107"/>
        <v>-985</v>
      </c>
      <c r="O273" s="80"/>
      <c r="P273" s="110">
        <v>213</v>
      </c>
      <c r="Q273" s="110" t="s">
        <v>35</v>
      </c>
      <c r="R273" s="111">
        <f t="shared" si="109"/>
        <v>-109</v>
      </c>
      <c r="S273" s="111">
        <f t="shared" si="110"/>
        <v>0</v>
      </c>
      <c r="T273" s="111">
        <f t="shared" si="111"/>
        <v>0</v>
      </c>
      <c r="U273" s="111">
        <f t="shared" si="112"/>
        <v>0</v>
      </c>
    </row>
    <row r="274" spans="1:21" s="110" customFormat="1" ht="16.5" customHeight="1">
      <c r="A274" s="78" t="s">
        <v>243</v>
      </c>
      <c r="B274" s="108">
        <f aca="true" t="shared" si="117" ref="B274:G274">SUM(B275:B283)</f>
        <v>1033</v>
      </c>
      <c r="C274" s="108">
        <f t="shared" si="117"/>
        <v>912</v>
      </c>
      <c r="D274" s="108">
        <f t="shared" si="117"/>
        <v>748</v>
      </c>
      <c r="E274" s="108">
        <f t="shared" si="117"/>
        <v>164</v>
      </c>
      <c r="F274" s="108">
        <f t="shared" si="117"/>
        <v>0</v>
      </c>
      <c r="G274" s="108">
        <f t="shared" si="117"/>
        <v>0</v>
      </c>
      <c r="H274" s="108">
        <f t="shared" si="113"/>
        <v>804</v>
      </c>
      <c r="I274" s="108">
        <f>SUM(I275:I283)</f>
        <v>639</v>
      </c>
      <c r="J274" s="108">
        <f>SUM(J275:J283)</f>
        <v>165</v>
      </c>
      <c r="K274" s="108">
        <f>SUM(K275:K283)</f>
        <v>0</v>
      </c>
      <c r="L274" s="108">
        <f>SUM(L275:L283)</f>
        <v>0</v>
      </c>
      <c r="M274" s="109">
        <f t="shared" si="106"/>
        <v>-108</v>
      </c>
      <c r="N274" s="109">
        <f t="shared" si="107"/>
        <v>-229</v>
      </c>
      <c r="O274" s="80"/>
      <c r="P274" s="110">
        <v>21301</v>
      </c>
      <c r="Q274" s="110" t="s">
        <v>37</v>
      </c>
      <c r="R274" s="111">
        <f t="shared" si="109"/>
        <v>-109</v>
      </c>
      <c r="S274" s="111">
        <f t="shared" si="110"/>
        <v>1</v>
      </c>
      <c r="T274" s="111">
        <f t="shared" si="111"/>
        <v>0</v>
      </c>
      <c r="U274" s="111">
        <f t="shared" si="112"/>
        <v>0</v>
      </c>
    </row>
    <row r="275" spans="1:21" s="106" customFormat="1" ht="16.5" customHeight="1">
      <c r="A275" s="79" t="s">
        <v>38</v>
      </c>
      <c r="B275" s="112">
        <v>177</v>
      </c>
      <c r="C275" s="113">
        <v>181</v>
      </c>
      <c r="D275" s="112">
        <v>139</v>
      </c>
      <c r="E275" s="112">
        <v>42</v>
      </c>
      <c r="F275" s="112">
        <v>0</v>
      </c>
      <c r="G275" s="112">
        <v>0</v>
      </c>
      <c r="H275" s="113">
        <f t="shared" si="113"/>
        <v>164</v>
      </c>
      <c r="I275" s="112">
        <v>121</v>
      </c>
      <c r="J275" s="112">
        <v>43</v>
      </c>
      <c r="K275" s="112">
        <v>0</v>
      </c>
      <c r="L275" s="112">
        <v>0</v>
      </c>
      <c r="M275" s="114">
        <f t="shared" si="106"/>
        <v>-17</v>
      </c>
      <c r="N275" s="114">
        <f t="shared" si="107"/>
        <v>-13</v>
      </c>
      <c r="O275" s="80"/>
      <c r="P275" s="106">
        <v>2130101</v>
      </c>
      <c r="Q275" s="106" t="s">
        <v>39</v>
      </c>
      <c r="R275" s="111">
        <f t="shared" si="109"/>
        <v>-18</v>
      </c>
      <c r="S275" s="111">
        <f t="shared" si="110"/>
        <v>1</v>
      </c>
      <c r="T275" s="111">
        <f t="shared" si="111"/>
        <v>0</v>
      </c>
      <c r="U275" s="111">
        <f t="shared" si="112"/>
        <v>0</v>
      </c>
    </row>
    <row r="276" spans="1:21" s="106" customFormat="1" ht="16.5" customHeight="1">
      <c r="A276" s="79" t="s">
        <v>244</v>
      </c>
      <c r="B276" s="112">
        <v>710</v>
      </c>
      <c r="C276" s="113">
        <v>685</v>
      </c>
      <c r="D276" s="112">
        <v>609</v>
      </c>
      <c r="E276" s="112">
        <v>76</v>
      </c>
      <c r="F276" s="112">
        <v>0</v>
      </c>
      <c r="G276" s="112">
        <v>0</v>
      </c>
      <c r="H276" s="113">
        <f t="shared" si="113"/>
        <v>594</v>
      </c>
      <c r="I276" s="112">
        <v>518</v>
      </c>
      <c r="J276" s="112">
        <v>76</v>
      </c>
      <c r="K276" s="112">
        <v>0</v>
      </c>
      <c r="L276" s="112">
        <v>0</v>
      </c>
      <c r="M276" s="114">
        <f t="shared" si="106"/>
        <v>-91</v>
      </c>
      <c r="N276" s="114">
        <f t="shared" si="107"/>
        <v>-116</v>
      </c>
      <c r="O276" s="80"/>
      <c r="P276" s="106">
        <v>2130104</v>
      </c>
      <c r="Q276" s="106" t="s">
        <v>39</v>
      </c>
      <c r="R276" s="111">
        <f t="shared" si="109"/>
        <v>-91</v>
      </c>
      <c r="S276" s="111">
        <f t="shared" si="110"/>
        <v>0</v>
      </c>
      <c r="T276" s="111">
        <f t="shared" si="111"/>
        <v>0</v>
      </c>
      <c r="U276" s="111">
        <f t="shared" si="112"/>
        <v>0</v>
      </c>
    </row>
    <row r="277" spans="1:21" s="106" customFormat="1" ht="16.5" customHeight="1">
      <c r="A277" s="79" t="s">
        <v>245</v>
      </c>
      <c r="B277" s="112">
        <v>5</v>
      </c>
      <c r="C277" s="113">
        <v>2</v>
      </c>
      <c r="D277" s="112">
        <v>0</v>
      </c>
      <c r="E277" s="112">
        <v>2</v>
      </c>
      <c r="F277" s="112">
        <v>0</v>
      </c>
      <c r="G277" s="112">
        <v>0</v>
      </c>
      <c r="H277" s="113">
        <f t="shared" si="113"/>
        <v>2</v>
      </c>
      <c r="I277" s="112">
        <v>0</v>
      </c>
      <c r="J277" s="112">
        <v>2</v>
      </c>
      <c r="K277" s="112">
        <v>0</v>
      </c>
      <c r="L277" s="112">
        <v>0</v>
      </c>
      <c r="M277" s="114">
        <f t="shared" si="106"/>
        <v>0</v>
      </c>
      <c r="N277" s="114">
        <f t="shared" si="107"/>
        <v>-3</v>
      </c>
      <c r="O277" s="80"/>
      <c r="P277" s="106">
        <v>2130106</v>
      </c>
      <c r="Q277" s="106" t="s">
        <v>39</v>
      </c>
      <c r="R277" s="111">
        <f t="shared" si="109"/>
        <v>0</v>
      </c>
      <c r="S277" s="111">
        <f t="shared" si="110"/>
        <v>0</v>
      </c>
      <c r="T277" s="111">
        <f t="shared" si="111"/>
        <v>0</v>
      </c>
      <c r="U277" s="111">
        <f t="shared" si="112"/>
        <v>0</v>
      </c>
    </row>
    <row r="278" spans="1:21" s="106" customFormat="1" ht="16.5" customHeight="1">
      <c r="A278" s="79" t="s">
        <v>246</v>
      </c>
      <c r="B278" s="112">
        <v>15</v>
      </c>
      <c r="C278" s="113">
        <v>15</v>
      </c>
      <c r="D278" s="112">
        <v>0</v>
      </c>
      <c r="E278" s="112">
        <v>15</v>
      </c>
      <c r="F278" s="112">
        <v>0</v>
      </c>
      <c r="G278" s="112">
        <v>0</v>
      </c>
      <c r="H278" s="113">
        <f t="shared" si="113"/>
        <v>15</v>
      </c>
      <c r="I278" s="112">
        <v>0</v>
      </c>
      <c r="J278" s="112">
        <v>15</v>
      </c>
      <c r="K278" s="112">
        <v>0</v>
      </c>
      <c r="L278" s="112">
        <v>0</v>
      </c>
      <c r="M278" s="114">
        <f t="shared" si="106"/>
        <v>0</v>
      </c>
      <c r="N278" s="114">
        <f t="shared" si="107"/>
        <v>0</v>
      </c>
      <c r="O278" s="80"/>
      <c r="P278" s="106">
        <v>2130108</v>
      </c>
      <c r="Q278" s="106" t="s">
        <v>39</v>
      </c>
      <c r="R278" s="111">
        <f t="shared" si="109"/>
        <v>0</v>
      </c>
      <c r="S278" s="111">
        <f t="shared" si="110"/>
        <v>0</v>
      </c>
      <c r="T278" s="111">
        <f t="shared" si="111"/>
        <v>0</v>
      </c>
      <c r="U278" s="111">
        <f t="shared" si="112"/>
        <v>0</v>
      </c>
    </row>
    <row r="279" spans="1:21" s="110" customFormat="1" ht="16.5" customHeight="1">
      <c r="A279" s="79" t="s">
        <v>247</v>
      </c>
      <c r="B279" s="112">
        <v>5</v>
      </c>
      <c r="C279" s="113">
        <v>0</v>
      </c>
      <c r="D279" s="112">
        <v>0</v>
      </c>
      <c r="E279" s="112">
        <v>0</v>
      </c>
      <c r="F279" s="112">
        <v>0</v>
      </c>
      <c r="G279" s="112">
        <v>0</v>
      </c>
      <c r="H279" s="109">
        <f t="shared" si="113"/>
        <v>0</v>
      </c>
      <c r="I279" s="112"/>
      <c r="J279" s="112"/>
      <c r="K279" s="112"/>
      <c r="L279" s="112"/>
      <c r="M279" s="114">
        <f t="shared" si="106"/>
        <v>0</v>
      </c>
      <c r="N279" s="114">
        <f t="shared" si="107"/>
        <v>-5</v>
      </c>
      <c r="O279" s="80"/>
      <c r="P279" s="106">
        <v>2130109</v>
      </c>
      <c r="Q279" s="106" t="s">
        <v>39</v>
      </c>
      <c r="R279" s="111">
        <f t="shared" si="109"/>
        <v>0</v>
      </c>
      <c r="S279" s="111">
        <f t="shared" si="110"/>
        <v>0</v>
      </c>
      <c r="T279" s="111">
        <f t="shared" si="111"/>
        <v>0</v>
      </c>
      <c r="U279" s="111">
        <f t="shared" si="112"/>
        <v>0</v>
      </c>
    </row>
    <row r="280" spans="1:21" s="106" customFormat="1" ht="16.5" customHeight="1">
      <c r="A280" s="79" t="s">
        <v>248</v>
      </c>
      <c r="B280" s="112">
        <v>3</v>
      </c>
      <c r="C280" s="113">
        <v>2</v>
      </c>
      <c r="D280" s="112">
        <v>0</v>
      </c>
      <c r="E280" s="112">
        <v>2</v>
      </c>
      <c r="F280" s="112">
        <v>0</v>
      </c>
      <c r="G280" s="112">
        <v>0</v>
      </c>
      <c r="H280" s="108">
        <f t="shared" si="113"/>
        <v>2</v>
      </c>
      <c r="I280" s="112">
        <v>0</v>
      </c>
      <c r="J280" s="112">
        <v>2</v>
      </c>
      <c r="K280" s="112">
        <v>0</v>
      </c>
      <c r="L280" s="112">
        <v>0</v>
      </c>
      <c r="M280" s="114">
        <f t="shared" si="106"/>
        <v>0</v>
      </c>
      <c r="N280" s="114">
        <f t="shared" si="107"/>
        <v>-1</v>
      </c>
      <c r="O280" s="115"/>
      <c r="P280" s="106">
        <v>2130124</v>
      </c>
      <c r="Q280" s="106" t="s">
        <v>39</v>
      </c>
      <c r="R280" s="111">
        <f t="shared" si="109"/>
        <v>0</v>
      </c>
      <c r="S280" s="111">
        <f t="shared" si="110"/>
        <v>0</v>
      </c>
      <c r="T280" s="111">
        <f t="shared" si="111"/>
        <v>0</v>
      </c>
      <c r="U280" s="111">
        <f t="shared" si="112"/>
        <v>0</v>
      </c>
    </row>
    <row r="281" spans="1:21" s="106" customFormat="1" ht="16.5" customHeight="1">
      <c r="A281" s="79" t="s">
        <v>249</v>
      </c>
      <c r="B281" s="112">
        <v>3</v>
      </c>
      <c r="C281" s="113">
        <v>2</v>
      </c>
      <c r="D281" s="112">
        <v>0</v>
      </c>
      <c r="E281" s="112">
        <v>2</v>
      </c>
      <c r="F281" s="112">
        <v>0</v>
      </c>
      <c r="G281" s="112">
        <v>0</v>
      </c>
      <c r="H281" s="113">
        <f t="shared" si="113"/>
        <v>2</v>
      </c>
      <c r="I281" s="112">
        <v>0</v>
      </c>
      <c r="J281" s="112">
        <v>2</v>
      </c>
      <c r="K281" s="112">
        <v>0</v>
      </c>
      <c r="L281" s="112">
        <v>0</v>
      </c>
      <c r="M281" s="114">
        <f t="shared" si="106"/>
        <v>0</v>
      </c>
      <c r="N281" s="114">
        <f t="shared" si="107"/>
        <v>-1</v>
      </c>
      <c r="O281" s="115"/>
      <c r="P281" s="106">
        <v>2130125</v>
      </c>
      <c r="Q281" s="106" t="s">
        <v>39</v>
      </c>
      <c r="R281" s="111">
        <f t="shared" si="109"/>
        <v>0</v>
      </c>
      <c r="S281" s="111">
        <f t="shared" si="110"/>
        <v>0</v>
      </c>
      <c r="T281" s="111">
        <f t="shared" si="111"/>
        <v>0</v>
      </c>
      <c r="U281" s="111">
        <f t="shared" si="112"/>
        <v>0</v>
      </c>
    </row>
    <row r="282" spans="1:21" s="106" customFormat="1" ht="16.5" customHeight="1">
      <c r="A282" s="79" t="s">
        <v>250</v>
      </c>
      <c r="B282" s="112"/>
      <c r="C282" s="113">
        <v>10</v>
      </c>
      <c r="D282" s="112">
        <v>0</v>
      </c>
      <c r="E282" s="112">
        <v>10</v>
      </c>
      <c r="F282" s="112">
        <v>0</v>
      </c>
      <c r="G282" s="112">
        <v>0</v>
      </c>
      <c r="H282" s="113">
        <f t="shared" si="113"/>
        <v>10</v>
      </c>
      <c r="I282" s="112">
        <v>0</v>
      </c>
      <c r="J282" s="112">
        <v>10</v>
      </c>
      <c r="K282" s="112">
        <v>0</v>
      </c>
      <c r="L282" s="112">
        <v>0</v>
      </c>
      <c r="M282" s="114">
        <f t="shared" si="106"/>
        <v>0</v>
      </c>
      <c r="N282" s="114">
        <f t="shared" si="107"/>
        <v>10</v>
      </c>
      <c r="O282" s="115"/>
      <c r="P282" s="106">
        <v>2130153</v>
      </c>
      <c r="Q282" s="106" t="s">
        <v>39</v>
      </c>
      <c r="R282" s="111">
        <f t="shared" si="109"/>
        <v>0</v>
      </c>
      <c r="S282" s="111">
        <f t="shared" si="110"/>
        <v>0</v>
      </c>
      <c r="T282" s="111">
        <f t="shared" si="111"/>
        <v>0</v>
      </c>
      <c r="U282" s="111">
        <f t="shared" si="112"/>
        <v>0</v>
      </c>
    </row>
    <row r="283" spans="1:21" s="106" customFormat="1" ht="16.5" customHeight="1">
      <c r="A283" s="79" t="s">
        <v>251</v>
      </c>
      <c r="B283" s="112">
        <v>115</v>
      </c>
      <c r="C283" s="113">
        <v>15</v>
      </c>
      <c r="D283" s="112">
        <v>0</v>
      </c>
      <c r="E283" s="112">
        <v>15</v>
      </c>
      <c r="F283" s="112">
        <v>0</v>
      </c>
      <c r="G283" s="112">
        <v>0</v>
      </c>
      <c r="H283" s="113">
        <f t="shared" si="113"/>
        <v>15</v>
      </c>
      <c r="I283" s="112">
        <v>0</v>
      </c>
      <c r="J283" s="112">
        <v>15</v>
      </c>
      <c r="K283" s="112">
        <v>0</v>
      </c>
      <c r="L283" s="112">
        <v>0</v>
      </c>
      <c r="M283" s="114">
        <f t="shared" si="106"/>
        <v>0</v>
      </c>
      <c r="N283" s="114">
        <f t="shared" si="107"/>
        <v>-100</v>
      </c>
      <c r="O283" s="115"/>
      <c r="P283" s="106">
        <v>2130199</v>
      </c>
      <c r="Q283" s="106" t="s">
        <v>39</v>
      </c>
      <c r="R283" s="111">
        <f t="shared" si="109"/>
        <v>0</v>
      </c>
      <c r="S283" s="111">
        <f t="shared" si="110"/>
        <v>0</v>
      </c>
      <c r="T283" s="111">
        <f t="shared" si="111"/>
        <v>0</v>
      </c>
      <c r="U283" s="111">
        <f t="shared" si="112"/>
        <v>0</v>
      </c>
    </row>
    <row r="284" spans="1:21" s="110" customFormat="1" ht="16.5" customHeight="1">
      <c r="A284" s="78" t="s">
        <v>252</v>
      </c>
      <c r="B284" s="108">
        <f aca="true" t="shared" si="118" ref="B284:G284">SUM(B285:B288)</f>
        <v>74</v>
      </c>
      <c r="C284" s="108">
        <f t="shared" si="118"/>
        <v>92</v>
      </c>
      <c r="D284" s="108">
        <f t="shared" si="118"/>
        <v>0</v>
      </c>
      <c r="E284" s="108">
        <f t="shared" si="118"/>
        <v>92</v>
      </c>
      <c r="F284" s="108">
        <f t="shared" si="118"/>
        <v>0</v>
      </c>
      <c r="G284" s="108">
        <f t="shared" si="118"/>
        <v>0</v>
      </c>
      <c r="H284" s="108">
        <f t="shared" si="113"/>
        <v>91</v>
      </c>
      <c r="I284" s="108">
        <f>SUM(I285:I288)</f>
        <v>0</v>
      </c>
      <c r="J284" s="108">
        <f>SUM(J285:J288)</f>
        <v>91</v>
      </c>
      <c r="K284" s="108">
        <f>SUM(K285:K288)</f>
        <v>0</v>
      </c>
      <c r="L284" s="108">
        <f>SUM(L285:L288)</f>
        <v>0</v>
      </c>
      <c r="M284" s="109">
        <f t="shared" si="106"/>
        <v>-1</v>
      </c>
      <c r="N284" s="109">
        <f t="shared" si="107"/>
        <v>17</v>
      </c>
      <c r="O284" s="80"/>
      <c r="P284" s="110">
        <v>21302</v>
      </c>
      <c r="Q284" s="110" t="s">
        <v>37</v>
      </c>
      <c r="R284" s="111">
        <f t="shared" si="109"/>
        <v>0</v>
      </c>
      <c r="S284" s="111">
        <f t="shared" si="110"/>
        <v>-1</v>
      </c>
      <c r="T284" s="111">
        <f t="shared" si="111"/>
        <v>0</v>
      </c>
      <c r="U284" s="111">
        <f t="shared" si="112"/>
        <v>0</v>
      </c>
    </row>
    <row r="285" spans="1:21" s="106" customFormat="1" ht="16.5" customHeight="1">
      <c r="A285" s="79" t="s">
        <v>253</v>
      </c>
      <c r="B285" s="112"/>
      <c r="C285" s="113">
        <v>18</v>
      </c>
      <c r="D285" s="112">
        <v>0</v>
      </c>
      <c r="E285" s="112">
        <v>18</v>
      </c>
      <c r="F285" s="112">
        <v>0</v>
      </c>
      <c r="G285" s="112">
        <v>0</v>
      </c>
      <c r="H285" s="109">
        <f t="shared" si="113"/>
        <v>18</v>
      </c>
      <c r="I285" s="112">
        <v>0</v>
      </c>
      <c r="J285" s="112">
        <v>18</v>
      </c>
      <c r="K285" s="112">
        <v>0</v>
      </c>
      <c r="L285" s="112">
        <v>0</v>
      </c>
      <c r="M285" s="114">
        <f t="shared" si="106"/>
        <v>0</v>
      </c>
      <c r="N285" s="114">
        <f t="shared" si="107"/>
        <v>18</v>
      </c>
      <c r="O285" s="115"/>
      <c r="P285" s="106">
        <v>2130207</v>
      </c>
      <c r="Q285" s="106" t="s">
        <v>39</v>
      </c>
      <c r="R285" s="111">
        <f t="shared" si="109"/>
        <v>0</v>
      </c>
      <c r="S285" s="111">
        <f t="shared" si="110"/>
        <v>0</v>
      </c>
      <c r="T285" s="111">
        <f t="shared" si="111"/>
        <v>0</v>
      </c>
      <c r="U285" s="111">
        <f t="shared" si="112"/>
        <v>0</v>
      </c>
    </row>
    <row r="286" spans="1:21" s="106" customFormat="1" ht="16.5" customHeight="1">
      <c r="A286" s="79" t="s">
        <v>254</v>
      </c>
      <c r="B286" s="112"/>
      <c r="C286" s="113">
        <v>7</v>
      </c>
      <c r="D286" s="112">
        <v>0</v>
      </c>
      <c r="E286" s="112">
        <v>7</v>
      </c>
      <c r="F286" s="112">
        <v>0</v>
      </c>
      <c r="G286" s="112">
        <v>0</v>
      </c>
      <c r="H286" s="114">
        <f t="shared" si="113"/>
        <v>7</v>
      </c>
      <c r="I286" s="112">
        <v>0</v>
      </c>
      <c r="J286" s="112">
        <v>7</v>
      </c>
      <c r="K286" s="112">
        <v>0</v>
      </c>
      <c r="L286" s="112">
        <v>0</v>
      </c>
      <c r="M286" s="114">
        <f t="shared" si="106"/>
        <v>0</v>
      </c>
      <c r="N286" s="114">
        <f t="shared" si="107"/>
        <v>7</v>
      </c>
      <c r="O286" s="115"/>
      <c r="P286" s="106">
        <v>2130213</v>
      </c>
      <c r="Q286" s="106" t="s">
        <v>39</v>
      </c>
      <c r="R286" s="111">
        <f t="shared" si="109"/>
        <v>0</v>
      </c>
      <c r="S286" s="111">
        <f t="shared" si="110"/>
        <v>0</v>
      </c>
      <c r="T286" s="111">
        <f t="shared" si="111"/>
        <v>0</v>
      </c>
      <c r="U286" s="111">
        <f t="shared" si="112"/>
        <v>0</v>
      </c>
    </row>
    <row r="287" spans="1:21" s="106" customFormat="1" ht="16.5" customHeight="1">
      <c r="A287" s="79" t="s">
        <v>255</v>
      </c>
      <c r="B287" s="112">
        <v>30</v>
      </c>
      <c r="C287" s="113">
        <v>25</v>
      </c>
      <c r="D287" s="112">
        <v>0</v>
      </c>
      <c r="E287" s="112">
        <v>25</v>
      </c>
      <c r="F287" s="112">
        <v>0</v>
      </c>
      <c r="G287" s="112">
        <v>0</v>
      </c>
      <c r="H287" s="114">
        <f t="shared" si="113"/>
        <v>25</v>
      </c>
      <c r="I287" s="112">
        <v>0</v>
      </c>
      <c r="J287" s="112">
        <v>25</v>
      </c>
      <c r="K287" s="112">
        <v>0</v>
      </c>
      <c r="L287" s="112">
        <v>0</v>
      </c>
      <c r="M287" s="114">
        <f t="shared" si="106"/>
        <v>0</v>
      </c>
      <c r="N287" s="114">
        <f t="shared" si="107"/>
        <v>-5</v>
      </c>
      <c r="O287" s="115"/>
      <c r="P287" s="106">
        <v>2130234</v>
      </c>
      <c r="Q287" s="106" t="s">
        <v>39</v>
      </c>
      <c r="R287" s="111">
        <f t="shared" si="109"/>
        <v>0</v>
      </c>
      <c r="S287" s="111">
        <f t="shared" si="110"/>
        <v>0</v>
      </c>
      <c r="T287" s="111">
        <f t="shared" si="111"/>
        <v>0</v>
      </c>
      <c r="U287" s="111">
        <f t="shared" si="112"/>
        <v>0</v>
      </c>
    </row>
    <row r="288" spans="1:21" s="106" customFormat="1" ht="16.5" customHeight="1">
      <c r="A288" s="79" t="s">
        <v>256</v>
      </c>
      <c r="B288" s="112">
        <v>44</v>
      </c>
      <c r="C288" s="113">
        <v>42</v>
      </c>
      <c r="D288" s="112">
        <v>0</v>
      </c>
      <c r="E288" s="112">
        <v>42</v>
      </c>
      <c r="F288" s="112">
        <v>0</v>
      </c>
      <c r="G288" s="112">
        <v>0</v>
      </c>
      <c r="H288" s="114">
        <f t="shared" si="113"/>
        <v>41</v>
      </c>
      <c r="I288" s="112">
        <v>0</v>
      </c>
      <c r="J288" s="112">
        <v>41</v>
      </c>
      <c r="K288" s="112">
        <v>0</v>
      </c>
      <c r="L288" s="112">
        <v>0</v>
      </c>
      <c r="M288" s="114">
        <f t="shared" si="106"/>
        <v>-1</v>
      </c>
      <c r="N288" s="114">
        <f t="shared" si="107"/>
        <v>-3</v>
      </c>
      <c r="O288" s="115"/>
      <c r="P288" s="106">
        <v>2130299</v>
      </c>
      <c r="Q288" s="106" t="s">
        <v>39</v>
      </c>
      <c r="R288" s="111">
        <f t="shared" si="109"/>
        <v>0</v>
      </c>
      <c r="S288" s="111">
        <f t="shared" si="110"/>
        <v>-1</v>
      </c>
      <c r="T288" s="111">
        <f t="shared" si="111"/>
        <v>0</v>
      </c>
      <c r="U288" s="111">
        <f t="shared" si="112"/>
        <v>0</v>
      </c>
    </row>
    <row r="289" spans="1:21" s="110" customFormat="1" ht="16.5" customHeight="1">
      <c r="A289" s="78" t="s">
        <v>257</v>
      </c>
      <c r="B289" s="108">
        <f aca="true" t="shared" si="119" ref="B289:G289">SUM(B290:B293)</f>
        <v>1593</v>
      </c>
      <c r="C289" s="108">
        <f t="shared" si="119"/>
        <v>820</v>
      </c>
      <c r="D289" s="108">
        <f t="shared" si="119"/>
        <v>0</v>
      </c>
      <c r="E289" s="108">
        <f t="shared" si="119"/>
        <v>102</v>
      </c>
      <c r="F289" s="108">
        <f t="shared" si="119"/>
        <v>0</v>
      </c>
      <c r="G289" s="108">
        <f t="shared" si="119"/>
        <v>718</v>
      </c>
      <c r="H289" s="108">
        <f t="shared" si="113"/>
        <v>820</v>
      </c>
      <c r="I289" s="108">
        <f>SUM(I290:I293)</f>
        <v>0</v>
      </c>
      <c r="J289" s="108">
        <f>SUM(J290:J293)</f>
        <v>102</v>
      </c>
      <c r="K289" s="108">
        <f>SUM(K290:K293)</f>
        <v>0</v>
      </c>
      <c r="L289" s="108">
        <f>SUM(L290:L293)</f>
        <v>718</v>
      </c>
      <c r="M289" s="109">
        <f t="shared" si="106"/>
        <v>0</v>
      </c>
      <c r="N289" s="109">
        <f t="shared" si="107"/>
        <v>-773</v>
      </c>
      <c r="O289" s="80"/>
      <c r="P289" s="110">
        <v>21303</v>
      </c>
      <c r="Q289" s="110" t="s">
        <v>37</v>
      </c>
      <c r="R289" s="111">
        <f t="shared" si="109"/>
        <v>0</v>
      </c>
      <c r="S289" s="111">
        <f t="shared" si="110"/>
        <v>0</v>
      </c>
      <c r="T289" s="111">
        <f t="shared" si="111"/>
        <v>0</v>
      </c>
      <c r="U289" s="111">
        <f t="shared" si="112"/>
        <v>0</v>
      </c>
    </row>
    <row r="290" spans="1:21" s="106" customFormat="1" ht="16.5" customHeight="1">
      <c r="A290" s="79" t="s">
        <v>258</v>
      </c>
      <c r="B290" s="112"/>
      <c r="C290" s="113">
        <v>10</v>
      </c>
      <c r="D290" s="112">
        <v>0</v>
      </c>
      <c r="E290" s="112">
        <v>10</v>
      </c>
      <c r="F290" s="112">
        <v>0</v>
      </c>
      <c r="G290" s="112">
        <v>0</v>
      </c>
      <c r="H290" s="113">
        <f t="shared" si="113"/>
        <v>10</v>
      </c>
      <c r="I290" s="112">
        <v>0</v>
      </c>
      <c r="J290" s="112">
        <v>10</v>
      </c>
      <c r="K290" s="112">
        <v>0</v>
      </c>
      <c r="L290" s="112">
        <v>0</v>
      </c>
      <c r="M290" s="114">
        <f t="shared" si="106"/>
        <v>0</v>
      </c>
      <c r="N290" s="114">
        <f t="shared" si="107"/>
        <v>10</v>
      </c>
      <c r="O290" s="115"/>
      <c r="P290" s="106">
        <v>2130310</v>
      </c>
      <c r="Q290" s="106" t="s">
        <v>39</v>
      </c>
      <c r="R290" s="111">
        <f t="shared" si="109"/>
        <v>0</v>
      </c>
      <c r="S290" s="111">
        <f t="shared" si="110"/>
        <v>0</v>
      </c>
      <c r="T290" s="111">
        <f t="shared" si="111"/>
        <v>0</v>
      </c>
      <c r="U290" s="111">
        <f t="shared" si="112"/>
        <v>0</v>
      </c>
    </row>
    <row r="291" spans="1:21" s="110" customFormat="1" ht="16.5" customHeight="1">
      <c r="A291" s="79" t="s">
        <v>259</v>
      </c>
      <c r="B291" s="112">
        <v>533</v>
      </c>
      <c r="C291" s="113">
        <v>728</v>
      </c>
      <c r="D291" s="112">
        <v>0</v>
      </c>
      <c r="E291" s="112">
        <v>10</v>
      </c>
      <c r="F291" s="112">
        <v>0</v>
      </c>
      <c r="G291" s="112">
        <v>718</v>
      </c>
      <c r="H291" s="109">
        <f t="shared" si="113"/>
        <v>728</v>
      </c>
      <c r="I291" s="112">
        <v>0</v>
      </c>
      <c r="J291" s="112">
        <v>10</v>
      </c>
      <c r="K291" s="112">
        <v>0</v>
      </c>
      <c r="L291" s="112">
        <v>718</v>
      </c>
      <c r="M291" s="114">
        <f t="shared" si="106"/>
        <v>0</v>
      </c>
      <c r="N291" s="114">
        <f t="shared" si="107"/>
        <v>195</v>
      </c>
      <c r="O291" s="80"/>
      <c r="P291" s="106">
        <v>2130311</v>
      </c>
      <c r="Q291" s="106" t="s">
        <v>39</v>
      </c>
      <c r="R291" s="111">
        <f t="shared" si="109"/>
        <v>0</v>
      </c>
      <c r="S291" s="111">
        <f t="shared" si="110"/>
        <v>0</v>
      </c>
      <c r="T291" s="111">
        <f t="shared" si="111"/>
        <v>0</v>
      </c>
      <c r="U291" s="111">
        <f t="shared" si="112"/>
        <v>0</v>
      </c>
    </row>
    <row r="292" spans="1:21" s="106" customFormat="1" ht="16.5" customHeight="1">
      <c r="A292" s="79" t="s">
        <v>260</v>
      </c>
      <c r="B292" s="112">
        <v>30</v>
      </c>
      <c r="C292" s="113">
        <v>52</v>
      </c>
      <c r="D292" s="112">
        <v>0</v>
      </c>
      <c r="E292" s="112">
        <v>52</v>
      </c>
      <c r="F292" s="112">
        <v>0</v>
      </c>
      <c r="G292" s="112">
        <v>0</v>
      </c>
      <c r="H292" s="108">
        <f t="shared" si="113"/>
        <v>52</v>
      </c>
      <c r="I292" s="112">
        <v>0</v>
      </c>
      <c r="J292" s="112">
        <v>52</v>
      </c>
      <c r="K292" s="112">
        <v>0</v>
      </c>
      <c r="L292" s="112">
        <v>0</v>
      </c>
      <c r="M292" s="114">
        <f t="shared" si="106"/>
        <v>0</v>
      </c>
      <c r="N292" s="114">
        <f t="shared" si="107"/>
        <v>22</v>
      </c>
      <c r="O292" s="115"/>
      <c r="P292" s="106">
        <v>2130314</v>
      </c>
      <c r="Q292" s="106" t="s">
        <v>39</v>
      </c>
      <c r="R292" s="111">
        <f t="shared" si="109"/>
        <v>0</v>
      </c>
      <c r="S292" s="111">
        <f t="shared" si="110"/>
        <v>0</v>
      </c>
      <c r="T292" s="111">
        <f t="shared" si="111"/>
        <v>0</v>
      </c>
      <c r="U292" s="111">
        <f t="shared" si="112"/>
        <v>0</v>
      </c>
    </row>
    <row r="293" spans="1:21" s="106" customFormat="1" ht="16.5" customHeight="1">
      <c r="A293" s="79" t="s">
        <v>261</v>
      </c>
      <c r="B293" s="112">
        <v>1030</v>
      </c>
      <c r="C293" s="113">
        <v>30</v>
      </c>
      <c r="D293" s="112">
        <v>0</v>
      </c>
      <c r="E293" s="112">
        <v>30</v>
      </c>
      <c r="F293" s="112">
        <v>0</v>
      </c>
      <c r="G293" s="112">
        <v>0</v>
      </c>
      <c r="H293" s="113">
        <f t="shared" si="113"/>
        <v>30</v>
      </c>
      <c r="I293" s="112">
        <v>0</v>
      </c>
      <c r="J293" s="112">
        <v>30</v>
      </c>
      <c r="K293" s="112">
        <v>0</v>
      </c>
      <c r="L293" s="112">
        <v>0</v>
      </c>
      <c r="M293" s="114">
        <f t="shared" si="106"/>
        <v>0</v>
      </c>
      <c r="N293" s="114">
        <f t="shared" si="107"/>
        <v>-1000</v>
      </c>
      <c r="O293" s="115"/>
      <c r="P293" s="106">
        <v>2130399</v>
      </c>
      <c r="Q293" s="106" t="s">
        <v>39</v>
      </c>
      <c r="R293" s="111">
        <f t="shared" si="109"/>
        <v>0</v>
      </c>
      <c r="S293" s="111">
        <f t="shared" si="110"/>
        <v>0</v>
      </c>
      <c r="T293" s="111">
        <f t="shared" si="111"/>
        <v>0</v>
      </c>
      <c r="U293" s="111">
        <f t="shared" si="112"/>
        <v>0</v>
      </c>
    </row>
    <row r="294" spans="1:21" s="110" customFormat="1" ht="16.5" customHeight="1">
      <c r="A294" s="78" t="s">
        <v>262</v>
      </c>
      <c r="B294" s="109">
        <f aca="true" t="shared" si="120" ref="B294:G294">SUM(B295)</f>
        <v>290</v>
      </c>
      <c r="C294" s="109">
        <f t="shared" si="120"/>
        <v>164</v>
      </c>
      <c r="D294" s="109">
        <f t="shared" si="120"/>
        <v>129</v>
      </c>
      <c r="E294" s="109">
        <f t="shared" si="120"/>
        <v>35</v>
      </c>
      <c r="F294" s="109">
        <f t="shared" si="120"/>
        <v>0</v>
      </c>
      <c r="G294" s="109">
        <f t="shared" si="120"/>
        <v>0</v>
      </c>
      <c r="H294" s="109">
        <f t="shared" si="113"/>
        <v>194</v>
      </c>
      <c r="I294" s="109">
        <f>SUM(I295)</f>
        <v>159</v>
      </c>
      <c r="J294" s="109">
        <f>SUM(J295)</f>
        <v>35</v>
      </c>
      <c r="K294" s="109">
        <f>SUM(K295)</f>
        <v>0</v>
      </c>
      <c r="L294" s="109">
        <f>SUM(L295)</f>
        <v>0</v>
      </c>
      <c r="M294" s="109">
        <f t="shared" si="106"/>
        <v>30</v>
      </c>
      <c r="N294" s="109">
        <f t="shared" si="107"/>
        <v>-96</v>
      </c>
      <c r="O294" s="80"/>
      <c r="P294" s="110">
        <v>214</v>
      </c>
      <c r="Q294" s="110" t="s">
        <v>35</v>
      </c>
      <c r="R294" s="111">
        <f t="shared" si="109"/>
        <v>30</v>
      </c>
      <c r="S294" s="111">
        <f t="shared" si="110"/>
        <v>0</v>
      </c>
      <c r="T294" s="111">
        <f t="shared" si="111"/>
        <v>0</v>
      </c>
      <c r="U294" s="111">
        <f t="shared" si="112"/>
        <v>0</v>
      </c>
    </row>
    <row r="295" spans="1:21" s="110" customFormat="1" ht="16.5" customHeight="1">
      <c r="A295" s="78" t="s">
        <v>263</v>
      </c>
      <c r="B295" s="108">
        <f aca="true" t="shared" si="121" ref="B295:G295">SUM(B296:B298)</f>
        <v>290</v>
      </c>
      <c r="C295" s="108">
        <f t="shared" si="121"/>
        <v>164</v>
      </c>
      <c r="D295" s="108">
        <f t="shared" si="121"/>
        <v>129</v>
      </c>
      <c r="E295" s="108">
        <f t="shared" si="121"/>
        <v>35</v>
      </c>
      <c r="F295" s="108">
        <f t="shared" si="121"/>
        <v>0</v>
      </c>
      <c r="G295" s="108">
        <f t="shared" si="121"/>
        <v>0</v>
      </c>
      <c r="H295" s="108">
        <f t="shared" si="113"/>
        <v>194</v>
      </c>
      <c r="I295" s="108">
        <f>SUM(I296:I298)</f>
        <v>159</v>
      </c>
      <c r="J295" s="108">
        <f>SUM(J296:J298)</f>
        <v>35</v>
      </c>
      <c r="K295" s="108">
        <f>SUM(K296:K298)</f>
        <v>0</v>
      </c>
      <c r="L295" s="108">
        <f>SUM(L296:L298)</f>
        <v>0</v>
      </c>
      <c r="M295" s="109">
        <f t="shared" si="106"/>
        <v>30</v>
      </c>
      <c r="N295" s="109">
        <f t="shared" si="107"/>
        <v>-96</v>
      </c>
      <c r="O295" s="80"/>
      <c r="P295" s="110">
        <v>21401</v>
      </c>
      <c r="Q295" s="110" t="s">
        <v>37</v>
      </c>
      <c r="R295" s="111">
        <f t="shared" si="109"/>
        <v>30</v>
      </c>
      <c r="S295" s="111">
        <f t="shared" si="110"/>
        <v>0</v>
      </c>
      <c r="T295" s="111">
        <f t="shared" si="111"/>
        <v>0</v>
      </c>
      <c r="U295" s="111">
        <f t="shared" si="112"/>
        <v>0</v>
      </c>
    </row>
    <row r="296" spans="1:21" s="106" customFormat="1" ht="16.5" customHeight="1">
      <c r="A296" s="79" t="s">
        <v>38</v>
      </c>
      <c r="B296" s="112">
        <v>126</v>
      </c>
      <c r="C296" s="113">
        <v>0</v>
      </c>
      <c r="D296" s="112">
        <v>0</v>
      </c>
      <c r="E296" s="112">
        <v>0</v>
      </c>
      <c r="F296" s="112">
        <v>0</v>
      </c>
      <c r="G296" s="112">
        <v>0</v>
      </c>
      <c r="H296" s="113">
        <f t="shared" si="113"/>
        <v>0</v>
      </c>
      <c r="I296" s="112"/>
      <c r="J296" s="112"/>
      <c r="K296" s="112"/>
      <c r="L296" s="112"/>
      <c r="M296" s="114">
        <f t="shared" si="106"/>
        <v>0</v>
      </c>
      <c r="N296" s="114">
        <f t="shared" si="107"/>
        <v>-126</v>
      </c>
      <c r="O296" s="115"/>
      <c r="P296" s="106">
        <v>2140101</v>
      </c>
      <c r="Q296" s="106" t="s">
        <v>39</v>
      </c>
      <c r="R296" s="111">
        <f t="shared" si="109"/>
        <v>0</v>
      </c>
      <c r="S296" s="111">
        <f t="shared" si="110"/>
        <v>0</v>
      </c>
      <c r="T296" s="111">
        <f t="shared" si="111"/>
        <v>0</v>
      </c>
      <c r="U296" s="111">
        <f t="shared" si="112"/>
        <v>0</v>
      </c>
    </row>
    <row r="297" spans="1:21" s="110" customFormat="1" ht="16.5" customHeight="1">
      <c r="A297" s="79" t="s">
        <v>264</v>
      </c>
      <c r="B297" s="112">
        <v>35</v>
      </c>
      <c r="C297" s="113">
        <v>35</v>
      </c>
      <c r="D297" s="112">
        <v>0</v>
      </c>
      <c r="E297" s="112">
        <v>35</v>
      </c>
      <c r="F297" s="112">
        <v>0</v>
      </c>
      <c r="G297" s="112">
        <v>0</v>
      </c>
      <c r="H297" s="109">
        <f t="shared" si="113"/>
        <v>35</v>
      </c>
      <c r="I297" s="112">
        <v>0</v>
      </c>
      <c r="J297" s="112">
        <v>35</v>
      </c>
      <c r="K297" s="112">
        <v>0</v>
      </c>
      <c r="L297" s="112">
        <v>0</v>
      </c>
      <c r="M297" s="114">
        <f t="shared" si="106"/>
        <v>0</v>
      </c>
      <c r="N297" s="114">
        <f t="shared" si="107"/>
        <v>0</v>
      </c>
      <c r="O297" s="80"/>
      <c r="P297" s="106">
        <v>2140106</v>
      </c>
      <c r="Q297" s="106" t="s">
        <v>39</v>
      </c>
      <c r="R297" s="111">
        <f t="shared" si="109"/>
        <v>0</v>
      </c>
      <c r="S297" s="111">
        <f t="shared" si="110"/>
        <v>0</v>
      </c>
      <c r="T297" s="111">
        <f t="shared" si="111"/>
        <v>0</v>
      </c>
      <c r="U297" s="111">
        <f t="shared" si="112"/>
        <v>0</v>
      </c>
    </row>
    <row r="298" spans="1:21" s="106" customFormat="1" ht="16.5" customHeight="1">
      <c r="A298" s="79" t="s">
        <v>265</v>
      </c>
      <c r="B298" s="112">
        <v>129</v>
      </c>
      <c r="C298" s="113">
        <v>129</v>
      </c>
      <c r="D298" s="112">
        <v>129</v>
      </c>
      <c r="E298" s="112"/>
      <c r="F298" s="112">
        <v>0</v>
      </c>
      <c r="G298" s="112">
        <v>0</v>
      </c>
      <c r="H298" s="108">
        <f t="shared" si="113"/>
        <v>159</v>
      </c>
      <c r="I298" s="112">
        <v>159</v>
      </c>
      <c r="J298" s="112">
        <v>0</v>
      </c>
      <c r="K298" s="112">
        <v>0</v>
      </c>
      <c r="L298" s="112">
        <v>0</v>
      </c>
      <c r="M298" s="114">
        <f t="shared" si="106"/>
        <v>30</v>
      </c>
      <c r="N298" s="114">
        <f t="shared" si="107"/>
        <v>30</v>
      </c>
      <c r="O298" s="115"/>
      <c r="P298" s="106">
        <v>2140112</v>
      </c>
      <c r="Q298" s="106" t="s">
        <v>39</v>
      </c>
      <c r="R298" s="111">
        <f t="shared" si="109"/>
        <v>30</v>
      </c>
      <c r="S298" s="111">
        <f t="shared" si="110"/>
        <v>0</v>
      </c>
      <c r="T298" s="111">
        <f t="shared" si="111"/>
        <v>0</v>
      </c>
      <c r="U298" s="111">
        <f t="shared" si="112"/>
        <v>0</v>
      </c>
    </row>
    <row r="299" spans="1:21" s="110" customFormat="1" ht="16.5" customHeight="1">
      <c r="A299" s="78" t="s">
        <v>266</v>
      </c>
      <c r="B299" s="109">
        <f aca="true" t="shared" si="122" ref="B299:G299">SUM(B300,B305)</f>
        <v>132</v>
      </c>
      <c r="C299" s="109">
        <f t="shared" si="122"/>
        <v>384</v>
      </c>
      <c r="D299" s="109">
        <f t="shared" si="122"/>
        <v>343</v>
      </c>
      <c r="E299" s="109">
        <f t="shared" si="122"/>
        <v>41</v>
      </c>
      <c r="F299" s="109">
        <f t="shared" si="122"/>
        <v>0</v>
      </c>
      <c r="G299" s="109">
        <f t="shared" si="122"/>
        <v>0</v>
      </c>
      <c r="H299" s="109">
        <f t="shared" si="113"/>
        <v>331</v>
      </c>
      <c r="I299" s="109">
        <f>SUM(I300,I305)</f>
        <v>287</v>
      </c>
      <c r="J299" s="109">
        <f>SUM(J300,J305)</f>
        <v>44</v>
      </c>
      <c r="K299" s="109">
        <f>SUM(K300,K305)</f>
        <v>0</v>
      </c>
      <c r="L299" s="109">
        <f>SUM(L300,L305)</f>
        <v>0</v>
      </c>
      <c r="M299" s="109">
        <f t="shared" si="106"/>
        <v>-53</v>
      </c>
      <c r="N299" s="109">
        <f t="shared" si="107"/>
        <v>199</v>
      </c>
      <c r="O299" s="80"/>
      <c r="P299" s="110">
        <v>220</v>
      </c>
      <c r="Q299" s="110" t="s">
        <v>35</v>
      </c>
      <c r="R299" s="111">
        <f t="shared" si="109"/>
        <v>-56</v>
      </c>
      <c r="S299" s="111">
        <f t="shared" si="110"/>
        <v>3</v>
      </c>
      <c r="T299" s="111">
        <f t="shared" si="111"/>
        <v>0</v>
      </c>
      <c r="U299" s="111">
        <f t="shared" si="112"/>
        <v>0</v>
      </c>
    </row>
    <row r="300" spans="1:21" s="110" customFormat="1" ht="16.5" customHeight="1">
      <c r="A300" s="78" t="s">
        <v>267</v>
      </c>
      <c r="B300" s="109">
        <f aca="true" t="shared" si="123" ref="B300:G300">SUM(B301:B304)</f>
        <v>130</v>
      </c>
      <c r="C300" s="109">
        <f t="shared" si="123"/>
        <v>384</v>
      </c>
      <c r="D300" s="109">
        <f t="shared" si="123"/>
        <v>343</v>
      </c>
      <c r="E300" s="109">
        <f t="shared" si="123"/>
        <v>41</v>
      </c>
      <c r="F300" s="109">
        <f t="shared" si="123"/>
        <v>0</v>
      </c>
      <c r="G300" s="109">
        <f t="shared" si="123"/>
        <v>0</v>
      </c>
      <c r="H300" s="109">
        <f t="shared" si="113"/>
        <v>331</v>
      </c>
      <c r="I300" s="109">
        <f>SUM(I301:I304)</f>
        <v>287</v>
      </c>
      <c r="J300" s="109">
        <f>SUM(J301:J304)</f>
        <v>44</v>
      </c>
      <c r="K300" s="109">
        <f>SUM(K301:K304)</f>
        <v>0</v>
      </c>
      <c r="L300" s="109">
        <f>SUM(L301:L304)</f>
        <v>0</v>
      </c>
      <c r="M300" s="109">
        <f t="shared" si="106"/>
        <v>-53</v>
      </c>
      <c r="N300" s="109">
        <f t="shared" si="107"/>
        <v>201</v>
      </c>
      <c r="O300" s="80"/>
      <c r="P300" s="110">
        <v>22001</v>
      </c>
      <c r="Q300" s="110" t="s">
        <v>37</v>
      </c>
      <c r="R300" s="111">
        <f t="shared" si="109"/>
        <v>-56</v>
      </c>
      <c r="S300" s="111">
        <f t="shared" si="110"/>
        <v>3</v>
      </c>
      <c r="T300" s="111">
        <f t="shared" si="111"/>
        <v>0</v>
      </c>
      <c r="U300" s="111">
        <f t="shared" si="112"/>
        <v>0</v>
      </c>
    </row>
    <row r="301" spans="1:21" s="106" customFormat="1" ht="16.5" customHeight="1">
      <c r="A301" s="79" t="s">
        <v>38</v>
      </c>
      <c r="B301" s="112">
        <v>46</v>
      </c>
      <c r="C301" s="113">
        <v>185</v>
      </c>
      <c r="D301" s="112">
        <v>144</v>
      </c>
      <c r="E301" s="112">
        <v>41</v>
      </c>
      <c r="F301" s="112">
        <v>0</v>
      </c>
      <c r="G301" s="112">
        <v>0</v>
      </c>
      <c r="H301" s="113">
        <f t="shared" si="113"/>
        <v>154</v>
      </c>
      <c r="I301" s="112">
        <v>110</v>
      </c>
      <c r="J301" s="112">
        <v>44</v>
      </c>
      <c r="K301" s="112">
        <v>0</v>
      </c>
      <c r="L301" s="112">
        <v>0</v>
      </c>
      <c r="M301" s="114">
        <f t="shared" si="106"/>
        <v>-31</v>
      </c>
      <c r="N301" s="114">
        <f t="shared" si="107"/>
        <v>108</v>
      </c>
      <c r="O301" s="115"/>
      <c r="P301" s="106">
        <v>2200101</v>
      </c>
      <c r="Q301" s="106" t="s">
        <v>39</v>
      </c>
      <c r="R301" s="111">
        <f t="shared" si="109"/>
        <v>-34</v>
      </c>
      <c r="S301" s="111">
        <f t="shared" si="110"/>
        <v>3</v>
      </c>
      <c r="T301" s="111">
        <f t="shared" si="111"/>
        <v>0</v>
      </c>
      <c r="U301" s="111">
        <f t="shared" si="112"/>
        <v>0</v>
      </c>
    </row>
    <row r="302" spans="1:21" s="106" customFormat="1" ht="16.5" customHeight="1">
      <c r="A302" s="79" t="s">
        <v>40</v>
      </c>
      <c r="B302" s="112">
        <v>54</v>
      </c>
      <c r="C302" s="113"/>
      <c r="D302" s="112"/>
      <c r="E302" s="112"/>
      <c r="F302" s="112"/>
      <c r="G302" s="112"/>
      <c r="H302" s="113">
        <f t="shared" si="113"/>
        <v>0</v>
      </c>
      <c r="I302" s="112"/>
      <c r="J302" s="112"/>
      <c r="K302" s="112"/>
      <c r="L302" s="112"/>
      <c r="M302" s="114">
        <f t="shared" si="106"/>
        <v>0</v>
      </c>
      <c r="N302" s="114">
        <f t="shared" si="107"/>
        <v>-54</v>
      </c>
      <c r="O302" s="115"/>
      <c r="P302" s="106">
        <v>2200102</v>
      </c>
      <c r="Q302" s="106" t="s">
        <v>39</v>
      </c>
      <c r="R302" s="111">
        <f t="shared" si="109"/>
        <v>0</v>
      </c>
      <c r="S302" s="111">
        <f t="shared" si="110"/>
        <v>0</v>
      </c>
      <c r="T302" s="111">
        <f t="shared" si="111"/>
        <v>0</v>
      </c>
      <c r="U302" s="111">
        <f t="shared" si="112"/>
        <v>0</v>
      </c>
    </row>
    <row r="303" spans="1:21" s="106" customFormat="1" ht="16.5" customHeight="1">
      <c r="A303" s="79" t="s">
        <v>58</v>
      </c>
      <c r="B303" s="112">
        <v>30</v>
      </c>
      <c r="C303" s="113">
        <v>199</v>
      </c>
      <c r="D303" s="112">
        <v>199</v>
      </c>
      <c r="E303" s="112">
        <v>0</v>
      </c>
      <c r="F303" s="112">
        <v>0</v>
      </c>
      <c r="G303" s="112">
        <v>0</v>
      </c>
      <c r="H303" s="108">
        <f t="shared" si="113"/>
        <v>177</v>
      </c>
      <c r="I303" s="112">
        <v>177</v>
      </c>
      <c r="J303" s="112">
        <v>0</v>
      </c>
      <c r="K303" s="112">
        <v>0</v>
      </c>
      <c r="L303" s="112">
        <v>0</v>
      </c>
      <c r="M303" s="114">
        <f t="shared" si="106"/>
        <v>-22</v>
      </c>
      <c r="N303" s="114">
        <f t="shared" si="107"/>
        <v>147</v>
      </c>
      <c r="O303" s="115"/>
      <c r="P303" s="106">
        <v>2200150</v>
      </c>
      <c r="Q303" s="106" t="s">
        <v>39</v>
      </c>
      <c r="R303" s="111">
        <f t="shared" si="109"/>
        <v>-22</v>
      </c>
      <c r="S303" s="111">
        <f t="shared" si="110"/>
        <v>0</v>
      </c>
      <c r="T303" s="111">
        <f t="shared" si="111"/>
        <v>0</v>
      </c>
      <c r="U303" s="111">
        <f t="shared" si="112"/>
        <v>0</v>
      </c>
    </row>
    <row r="304" spans="1:21" s="110" customFormat="1" ht="16.5" customHeight="1">
      <c r="A304" s="79" t="s">
        <v>268</v>
      </c>
      <c r="B304" s="112"/>
      <c r="C304" s="113">
        <v>0</v>
      </c>
      <c r="D304" s="112">
        <v>0</v>
      </c>
      <c r="E304" s="112">
        <v>0</v>
      </c>
      <c r="F304" s="112">
        <v>0</v>
      </c>
      <c r="G304" s="112">
        <v>0</v>
      </c>
      <c r="H304" s="109">
        <f t="shared" si="113"/>
        <v>0</v>
      </c>
      <c r="I304" s="112"/>
      <c r="J304" s="112"/>
      <c r="K304" s="112"/>
      <c r="L304" s="112"/>
      <c r="M304" s="114">
        <f t="shared" si="106"/>
        <v>0</v>
      </c>
      <c r="N304" s="114">
        <f t="shared" si="107"/>
        <v>0</v>
      </c>
      <c r="O304" s="80"/>
      <c r="P304" s="106">
        <v>2200199</v>
      </c>
      <c r="Q304" s="106" t="s">
        <v>39</v>
      </c>
      <c r="R304" s="111">
        <f t="shared" si="109"/>
        <v>0</v>
      </c>
      <c r="S304" s="111">
        <f t="shared" si="110"/>
        <v>0</v>
      </c>
      <c r="T304" s="111">
        <f t="shared" si="111"/>
        <v>0</v>
      </c>
      <c r="U304" s="111">
        <f t="shared" si="112"/>
        <v>0</v>
      </c>
    </row>
    <row r="305" spans="1:21" s="110" customFormat="1" ht="16.5" customHeight="1">
      <c r="A305" s="78" t="s">
        <v>269</v>
      </c>
      <c r="B305" s="108">
        <f aca="true" t="shared" si="124" ref="B305:G305">SUM(B306)</f>
        <v>2</v>
      </c>
      <c r="C305" s="108">
        <f t="shared" si="124"/>
        <v>0</v>
      </c>
      <c r="D305" s="108">
        <f t="shared" si="124"/>
        <v>0</v>
      </c>
      <c r="E305" s="108">
        <f t="shared" si="124"/>
        <v>0</v>
      </c>
      <c r="F305" s="108">
        <f t="shared" si="124"/>
        <v>0</v>
      </c>
      <c r="G305" s="108">
        <f t="shared" si="124"/>
        <v>0</v>
      </c>
      <c r="H305" s="108">
        <f t="shared" si="113"/>
        <v>0</v>
      </c>
      <c r="I305" s="108">
        <f>SUM(I306)</f>
        <v>0</v>
      </c>
      <c r="J305" s="108">
        <f>SUM(J306)</f>
        <v>0</v>
      </c>
      <c r="K305" s="108">
        <f>SUM(K306)</f>
        <v>0</v>
      </c>
      <c r="L305" s="108">
        <f>SUM(L306)</f>
        <v>0</v>
      </c>
      <c r="M305" s="109">
        <f t="shared" si="106"/>
        <v>0</v>
      </c>
      <c r="N305" s="109">
        <f t="shared" si="107"/>
        <v>-2</v>
      </c>
      <c r="O305" s="80"/>
      <c r="P305" s="110">
        <v>22005</v>
      </c>
      <c r="Q305" s="110" t="s">
        <v>37</v>
      </c>
      <c r="R305" s="111">
        <f t="shared" si="109"/>
        <v>0</v>
      </c>
      <c r="S305" s="111">
        <f t="shared" si="110"/>
        <v>0</v>
      </c>
      <c r="T305" s="111">
        <f t="shared" si="111"/>
        <v>0</v>
      </c>
      <c r="U305" s="111">
        <f t="shared" si="112"/>
        <v>0</v>
      </c>
    </row>
    <row r="306" spans="1:21" s="106" customFormat="1" ht="16.5" customHeight="1">
      <c r="A306" s="79" t="s">
        <v>270</v>
      </c>
      <c r="B306" s="112">
        <v>2</v>
      </c>
      <c r="C306" s="113">
        <v>0</v>
      </c>
      <c r="D306" s="112">
        <v>0</v>
      </c>
      <c r="E306" s="112">
        <v>0</v>
      </c>
      <c r="F306" s="112">
        <v>0</v>
      </c>
      <c r="G306" s="112">
        <v>0</v>
      </c>
      <c r="H306" s="113">
        <f t="shared" si="113"/>
        <v>0</v>
      </c>
      <c r="I306" s="112"/>
      <c r="J306" s="112"/>
      <c r="K306" s="112"/>
      <c r="L306" s="112"/>
      <c r="M306" s="114">
        <f t="shared" si="106"/>
        <v>0</v>
      </c>
      <c r="N306" s="114">
        <f t="shared" si="107"/>
        <v>-2</v>
      </c>
      <c r="O306" s="115"/>
      <c r="P306" s="106">
        <v>2200599</v>
      </c>
      <c r="Q306" s="106" t="s">
        <v>39</v>
      </c>
      <c r="R306" s="111">
        <f t="shared" si="109"/>
        <v>0</v>
      </c>
      <c r="S306" s="111">
        <f t="shared" si="110"/>
        <v>0</v>
      </c>
      <c r="T306" s="111">
        <f t="shared" si="111"/>
        <v>0</v>
      </c>
      <c r="U306" s="111">
        <f t="shared" si="112"/>
        <v>0</v>
      </c>
    </row>
    <row r="307" spans="1:21" s="110" customFormat="1" ht="16.5" customHeight="1">
      <c r="A307" s="78" t="s">
        <v>271</v>
      </c>
      <c r="B307" s="109">
        <f>SUM(B308)</f>
        <v>1330</v>
      </c>
      <c r="C307" s="109">
        <f>SUM(C308)</f>
        <v>219</v>
      </c>
      <c r="D307" s="109">
        <f aca="true" t="shared" si="125" ref="D307:G308">SUM(D308)</f>
        <v>0</v>
      </c>
      <c r="E307" s="109">
        <f t="shared" si="125"/>
        <v>0</v>
      </c>
      <c r="F307" s="109">
        <f t="shared" si="125"/>
        <v>0</v>
      </c>
      <c r="G307" s="109">
        <f t="shared" si="125"/>
        <v>219</v>
      </c>
      <c r="H307" s="109">
        <f t="shared" si="113"/>
        <v>219</v>
      </c>
      <c r="I307" s="109">
        <f aca="true" t="shared" si="126" ref="I307:L308">SUM(I308)</f>
        <v>0</v>
      </c>
      <c r="J307" s="109">
        <f t="shared" si="126"/>
        <v>0</v>
      </c>
      <c r="K307" s="109">
        <f t="shared" si="126"/>
        <v>0</v>
      </c>
      <c r="L307" s="109">
        <f t="shared" si="126"/>
        <v>219</v>
      </c>
      <c r="M307" s="109">
        <f t="shared" si="106"/>
        <v>0</v>
      </c>
      <c r="N307" s="109">
        <f t="shared" si="107"/>
        <v>-1111</v>
      </c>
      <c r="O307" s="80"/>
      <c r="P307" s="110">
        <v>222</v>
      </c>
      <c r="Q307" s="110" t="s">
        <v>35</v>
      </c>
      <c r="R307" s="111">
        <f t="shared" si="109"/>
        <v>0</v>
      </c>
      <c r="S307" s="111">
        <f t="shared" si="110"/>
        <v>0</v>
      </c>
      <c r="T307" s="111">
        <f t="shared" si="111"/>
        <v>0</v>
      </c>
      <c r="U307" s="111">
        <f t="shared" si="112"/>
        <v>0</v>
      </c>
    </row>
    <row r="308" spans="1:21" s="110" customFormat="1" ht="16.5" customHeight="1">
      <c r="A308" s="78" t="s">
        <v>272</v>
      </c>
      <c r="B308" s="108">
        <f>SUM(B309)</f>
        <v>1330</v>
      </c>
      <c r="C308" s="108">
        <f>SUM(C309)</f>
        <v>219</v>
      </c>
      <c r="D308" s="108">
        <f t="shared" si="125"/>
        <v>0</v>
      </c>
      <c r="E308" s="108">
        <f t="shared" si="125"/>
        <v>0</v>
      </c>
      <c r="F308" s="108">
        <f t="shared" si="125"/>
        <v>0</v>
      </c>
      <c r="G308" s="108">
        <f t="shared" si="125"/>
        <v>219</v>
      </c>
      <c r="H308" s="108">
        <f t="shared" si="113"/>
        <v>219</v>
      </c>
      <c r="I308" s="108">
        <f t="shared" si="126"/>
        <v>0</v>
      </c>
      <c r="J308" s="108">
        <f t="shared" si="126"/>
        <v>0</v>
      </c>
      <c r="K308" s="108">
        <f t="shared" si="126"/>
        <v>0</v>
      </c>
      <c r="L308" s="108">
        <f t="shared" si="126"/>
        <v>219</v>
      </c>
      <c r="M308" s="109">
        <f t="shared" si="106"/>
        <v>0</v>
      </c>
      <c r="N308" s="109">
        <f t="shared" si="107"/>
        <v>-1111</v>
      </c>
      <c r="O308" s="80"/>
      <c r="P308" s="110">
        <v>22201</v>
      </c>
      <c r="Q308" s="110" t="s">
        <v>37</v>
      </c>
      <c r="R308" s="111">
        <f t="shared" si="109"/>
        <v>0</v>
      </c>
      <c r="S308" s="111">
        <f t="shared" si="110"/>
        <v>0</v>
      </c>
      <c r="T308" s="111">
        <f t="shared" si="111"/>
        <v>0</v>
      </c>
      <c r="U308" s="111">
        <f t="shared" si="112"/>
        <v>0</v>
      </c>
    </row>
    <row r="309" spans="1:21" s="106" customFormat="1" ht="16.5" customHeight="1">
      <c r="A309" s="79" t="s">
        <v>273</v>
      </c>
      <c r="B309" s="112">
        <v>1330</v>
      </c>
      <c r="C309" s="113">
        <v>219</v>
      </c>
      <c r="D309" s="112">
        <v>0</v>
      </c>
      <c r="E309" s="112">
        <v>0</v>
      </c>
      <c r="F309" s="112">
        <v>0</v>
      </c>
      <c r="G309" s="112">
        <v>219</v>
      </c>
      <c r="H309" s="113">
        <f t="shared" si="113"/>
        <v>219</v>
      </c>
      <c r="I309" s="112">
        <v>0</v>
      </c>
      <c r="J309" s="112">
        <v>0</v>
      </c>
      <c r="K309" s="112">
        <v>0</v>
      </c>
      <c r="L309" s="112">
        <v>219</v>
      </c>
      <c r="M309" s="114">
        <f t="shared" si="106"/>
        <v>0</v>
      </c>
      <c r="N309" s="114">
        <f t="shared" si="107"/>
        <v>-1111</v>
      </c>
      <c r="O309" s="115"/>
      <c r="P309" s="106">
        <v>2220115</v>
      </c>
      <c r="Q309" s="106" t="s">
        <v>39</v>
      </c>
      <c r="R309" s="111">
        <f t="shared" si="109"/>
        <v>0</v>
      </c>
      <c r="S309" s="111">
        <f t="shared" si="110"/>
        <v>0</v>
      </c>
      <c r="T309" s="111">
        <f t="shared" si="111"/>
        <v>0</v>
      </c>
      <c r="U309" s="111">
        <f t="shared" si="112"/>
        <v>0</v>
      </c>
    </row>
    <row r="310" spans="1:21" s="110" customFormat="1" ht="16.5" customHeight="1">
      <c r="A310" s="78" t="s">
        <v>274</v>
      </c>
      <c r="B310" s="109">
        <f aca="true" t="shared" si="127" ref="B310:G310">SUM(B311,B315)</f>
        <v>366</v>
      </c>
      <c r="C310" s="109">
        <f t="shared" si="127"/>
        <v>504</v>
      </c>
      <c r="D310" s="109">
        <f t="shared" si="127"/>
        <v>379</v>
      </c>
      <c r="E310" s="109">
        <f t="shared" si="127"/>
        <v>30</v>
      </c>
      <c r="F310" s="109">
        <f t="shared" si="127"/>
        <v>0</v>
      </c>
      <c r="G310" s="109">
        <f t="shared" si="127"/>
        <v>95</v>
      </c>
      <c r="H310" s="109">
        <f t="shared" si="113"/>
        <v>507</v>
      </c>
      <c r="I310" s="109">
        <f>SUM(I311,I315)</f>
        <v>375</v>
      </c>
      <c r="J310" s="109">
        <f>SUM(J311,J315)</f>
        <v>37</v>
      </c>
      <c r="K310" s="109">
        <f>SUM(K311,K315)</f>
        <v>0</v>
      </c>
      <c r="L310" s="109">
        <f>SUM(L311,L315)</f>
        <v>95</v>
      </c>
      <c r="M310" s="109">
        <f t="shared" si="106"/>
        <v>3</v>
      </c>
      <c r="N310" s="109">
        <f t="shared" si="107"/>
        <v>141</v>
      </c>
      <c r="O310" s="80"/>
      <c r="P310" s="110">
        <v>224</v>
      </c>
      <c r="Q310" s="110" t="s">
        <v>35</v>
      </c>
      <c r="R310" s="111">
        <f t="shared" si="109"/>
        <v>-4</v>
      </c>
      <c r="S310" s="111">
        <f t="shared" si="110"/>
        <v>7</v>
      </c>
      <c r="T310" s="111">
        <f t="shared" si="111"/>
        <v>0</v>
      </c>
      <c r="U310" s="111">
        <f t="shared" si="112"/>
        <v>0</v>
      </c>
    </row>
    <row r="311" spans="1:21" s="110" customFormat="1" ht="16.5" customHeight="1">
      <c r="A311" s="78" t="s">
        <v>275</v>
      </c>
      <c r="B311" s="108">
        <f aca="true" t="shared" si="128" ref="B311:G311">SUM(B312:B314)</f>
        <v>366</v>
      </c>
      <c r="C311" s="108">
        <f t="shared" si="128"/>
        <v>432</v>
      </c>
      <c r="D311" s="108">
        <f t="shared" si="128"/>
        <v>359</v>
      </c>
      <c r="E311" s="108">
        <f t="shared" si="128"/>
        <v>27</v>
      </c>
      <c r="F311" s="108">
        <f t="shared" si="128"/>
        <v>0</v>
      </c>
      <c r="G311" s="108">
        <f t="shared" si="128"/>
        <v>46</v>
      </c>
      <c r="H311" s="108">
        <f t="shared" si="113"/>
        <v>434</v>
      </c>
      <c r="I311" s="108">
        <f>SUM(I312:I314)</f>
        <v>355</v>
      </c>
      <c r="J311" s="108">
        <f>SUM(J312:J314)</f>
        <v>33</v>
      </c>
      <c r="K311" s="108">
        <f>SUM(K312:K314)</f>
        <v>0</v>
      </c>
      <c r="L311" s="108">
        <f>SUM(L312:L314)</f>
        <v>46</v>
      </c>
      <c r="M311" s="109">
        <f t="shared" si="106"/>
        <v>2</v>
      </c>
      <c r="N311" s="109">
        <f t="shared" si="107"/>
        <v>68</v>
      </c>
      <c r="O311" s="80"/>
      <c r="P311" s="110">
        <v>22401</v>
      </c>
      <c r="Q311" s="110" t="s">
        <v>37</v>
      </c>
      <c r="R311" s="111">
        <f t="shared" si="109"/>
        <v>-4</v>
      </c>
      <c r="S311" s="111">
        <f t="shared" si="110"/>
        <v>6</v>
      </c>
      <c r="T311" s="111">
        <f t="shared" si="111"/>
        <v>0</v>
      </c>
      <c r="U311" s="111">
        <f t="shared" si="112"/>
        <v>0</v>
      </c>
    </row>
    <row r="312" spans="1:21" s="110" customFormat="1" ht="16.5" customHeight="1">
      <c r="A312" s="79" t="s">
        <v>38</v>
      </c>
      <c r="B312" s="112">
        <v>247</v>
      </c>
      <c r="C312" s="113">
        <v>279</v>
      </c>
      <c r="D312" s="112">
        <v>252</v>
      </c>
      <c r="E312" s="112">
        <v>27</v>
      </c>
      <c r="F312" s="112">
        <v>0</v>
      </c>
      <c r="G312" s="112">
        <v>0</v>
      </c>
      <c r="H312" s="108">
        <f t="shared" si="113"/>
        <v>300</v>
      </c>
      <c r="I312" s="112">
        <v>267</v>
      </c>
      <c r="J312" s="112">
        <v>33</v>
      </c>
      <c r="K312" s="112">
        <v>0</v>
      </c>
      <c r="L312" s="112">
        <v>0</v>
      </c>
      <c r="M312" s="114">
        <f t="shared" si="106"/>
        <v>21</v>
      </c>
      <c r="N312" s="114">
        <f t="shared" si="107"/>
        <v>53</v>
      </c>
      <c r="O312" s="80"/>
      <c r="P312" s="106">
        <v>2240101</v>
      </c>
      <c r="Q312" s="106" t="s">
        <v>39</v>
      </c>
      <c r="R312" s="111">
        <f t="shared" si="109"/>
        <v>15</v>
      </c>
      <c r="S312" s="111">
        <f t="shared" si="110"/>
        <v>6</v>
      </c>
      <c r="T312" s="111">
        <f t="shared" si="111"/>
        <v>0</v>
      </c>
      <c r="U312" s="111">
        <f t="shared" si="112"/>
        <v>0</v>
      </c>
    </row>
    <row r="313" spans="1:21" s="106" customFormat="1" ht="16.5" customHeight="1">
      <c r="A313" s="79" t="s">
        <v>40</v>
      </c>
      <c r="B313" s="112">
        <v>52</v>
      </c>
      <c r="C313" s="113">
        <v>60</v>
      </c>
      <c r="D313" s="112">
        <v>14</v>
      </c>
      <c r="E313" s="112"/>
      <c r="F313" s="112">
        <v>0</v>
      </c>
      <c r="G313" s="112">
        <v>46</v>
      </c>
      <c r="H313" s="114">
        <f t="shared" si="113"/>
        <v>60</v>
      </c>
      <c r="I313" s="112">
        <v>14</v>
      </c>
      <c r="J313" s="112">
        <v>0</v>
      </c>
      <c r="K313" s="112">
        <v>0</v>
      </c>
      <c r="L313" s="112">
        <v>46</v>
      </c>
      <c r="M313" s="114">
        <f t="shared" si="106"/>
        <v>0</v>
      </c>
      <c r="N313" s="114">
        <f t="shared" si="107"/>
        <v>8</v>
      </c>
      <c r="O313" s="115"/>
      <c r="P313" s="106">
        <v>2240102</v>
      </c>
      <c r="Q313" s="106" t="s">
        <v>39</v>
      </c>
      <c r="R313" s="111">
        <f t="shared" si="109"/>
        <v>0</v>
      </c>
      <c r="S313" s="111">
        <f t="shared" si="110"/>
        <v>0</v>
      </c>
      <c r="T313" s="111">
        <f t="shared" si="111"/>
        <v>0</v>
      </c>
      <c r="U313" s="111">
        <f t="shared" si="112"/>
        <v>0</v>
      </c>
    </row>
    <row r="314" spans="1:21" s="106" customFormat="1" ht="16.5" customHeight="1">
      <c r="A314" s="79" t="s">
        <v>276</v>
      </c>
      <c r="B314" s="112">
        <v>67</v>
      </c>
      <c r="C314" s="113">
        <v>93</v>
      </c>
      <c r="D314" s="112">
        <v>93</v>
      </c>
      <c r="E314" s="112">
        <v>0</v>
      </c>
      <c r="F314" s="112">
        <v>0</v>
      </c>
      <c r="G314" s="112">
        <v>0</v>
      </c>
      <c r="H314" s="114">
        <f t="shared" si="113"/>
        <v>74</v>
      </c>
      <c r="I314" s="112">
        <v>74</v>
      </c>
      <c r="J314" s="112">
        <v>0</v>
      </c>
      <c r="K314" s="112">
        <v>0</v>
      </c>
      <c r="L314" s="112">
        <v>0</v>
      </c>
      <c r="M314" s="114">
        <f t="shared" si="106"/>
        <v>-19</v>
      </c>
      <c r="N314" s="114">
        <f t="shared" si="107"/>
        <v>7</v>
      </c>
      <c r="O314" s="115"/>
      <c r="P314" s="106">
        <v>2240199</v>
      </c>
      <c r="Q314" s="106" t="s">
        <v>39</v>
      </c>
      <c r="R314" s="111">
        <f t="shared" si="109"/>
        <v>-19</v>
      </c>
      <c r="S314" s="111">
        <f t="shared" si="110"/>
        <v>0</v>
      </c>
      <c r="T314" s="111">
        <f t="shared" si="111"/>
        <v>0</v>
      </c>
      <c r="U314" s="111">
        <f t="shared" si="112"/>
        <v>0</v>
      </c>
    </row>
    <row r="315" spans="1:21" s="110" customFormat="1" ht="16.5" customHeight="1">
      <c r="A315" s="78" t="s">
        <v>277</v>
      </c>
      <c r="B315" s="117">
        <f aca="true" t="shared" si="129" ref="B315:G315">SUM(B316:B317)</f>
        <v>0</v>
      </c>
      <c r="C315" s="117">
        <f t="shared" si="129"/>
        <v>72</v>
      </c>
      <c r="D315" s="117">
        <f t="shared" si="129"/>
        <v>20</v>
      </c>
      <c r="E315" s="117">
        <f t="shared" si="129"/>
        <v>3</v>
      </c>
      <c r="F315" s="117">
        <f t="shared" si="129"/>
        <v>0</v>
      </c>
      <c r="G315" s="117">
        <f t="shared" si="129"/>
        <v>49</v>
      </c>
      <c r="H315" s="109">
        <f t="shared" si="113"/>
        <v>73</v>
      </c>
      <c r="I315" s="117">
        <f>SUM(I316:I317)</f>
        <v>20</v>
      </c>
      <c r="J315" s="117">
        <f>SUM(J316:J317)</f>
        <v>4</v>
      </c>
      <c r="K315" s="117">
        <f>SUM(K316:K317)</f>
        <v>0</v>
      </c>
      <c r="L315" s="117">
        <f>SUM(L316:L317)</f>
        <v>49</v>
      </c>
      <c r="M315" s="109">
        <f t="shared" si="106"/>
        <v>1</v>
      </c>
      <c r="N315" s="109">
        <f t="shared" si="107"/>
        <v>73</v>
      </c>
      <c r="O315" s="80"/>
      <c r="P315" s="110">
        <v>22405</v>
      </c>
      <c r="Q315" s="110" t="s">
        <v>37</v>
      </c>
      <c r="R315" s="111">
        <f t="shared" si="109"/>
        <v>0</v>
      </c>
      <c r="S315" s="111">
        <f t="shared" si="110"/>
        <v>1</v>
      </c>
      <c r="T315" s="111">
        <f t="shared" si="111"/>
        <v>0</v>
      </c>
      <c r="U315" s="111">
        <f t="shared" si="112"/>
        <v>0</v>
      </c>
    </row>
    <row r="316" spans="1:21" s="106" customFormat="1" ht="16.5" customHeight="1">
      <c r="A316" s="79" t="s">
        <v>38</v>
      </c>
      <c r="B316" s="112"/>
      <c r="C316" s="113">
        <v>23</v>
      </c>
      <c r="D316" s="112">
        <v>20</v>
      </c>
      <c r="E316" s="112">
        <v>3</v>
      </c>
      <c r="F316" s="112">
        <v>0</v>
      </c>
      <c r="G316" s="112">
        <v>0</v>
      </c>
      <c r="H316" s="114">
        <f t="shared" si="113"/>
        <v>24</v>
      </c>
      <c r="I316" s="112">
        <v>20</v>
      </c>
      <c r="J316" s="112">
        <v>4</v>
      </c>
      <c r="K316" s="112">
        <v>0</v>
      </c>
      <c r="L316" s="112">
        <v>0</v>
      </c>
      <c r="M316" s="114">
        <f t="shared" si="106"/>
        <v>1</v>
      </c>
      <c r="N316" s="114">
        <f t="shared" si="107"/>
        <v>24</v>
      </c>
      <c r="O316" s="115"/>
      <c r="P316" s="106">
        <v>2240501</v>
      </c>
      <c r="Q316" s="106" t="s">
        <v>39</v>
      </c>
      <c r="R316" s="111">
        <f t="shared" si="109"/>
        <v>0</v>
      </c>
      <c r="S316" s="111">
        <f t="shared" si="110"/>
        <v>1</v>
      </c>
      <c r="T316" s="111">
        <f t="shared" si="111"/>
        <v>0</v>
      </c>
      <c r="U316" s="111">
        <f t="shared" si="112"/>
        <v>0</v>
      </c>
    </row>
    <row r="317" spans="1:21" s="106" customFormat="1" ht="16.5" customHeight="1">
      <c r="A317" s="79" t="s">
        <v>40</v>
      </c>
      <c r="B317" s="112"/>
      <c r="C317" s="113">
        <v>49</v>
      </c>
      <c r="D317" s="112">
        <v>0</v>
      </c>
      <c r="E317" s="112">
        <v>0</v>
      </c>
      <c r="F317" s="112">
        <v>0</v>
      </c>
      <c r="G317" s="112">
        <v>49</v>
      </c>
      <c r="H317" s="114">
        <f t="shared" si="113"/>
        <v>49</v>
      </c>
      <c r="I317" s="112">
        <v>0</v>
      </c>
      <c r="J317" s="112">
        <v>0</v>
      </c>
      <c r="K317" s="112">
        <v>0</v>
      </c>
      <c r="L317" s="112">
        <v>49</v>
      </c>
      <c r="M317" s="114">
        <f t="shared" si="106"/>
        <v>0</v>
      </c>
      <c r="N317" s="114">
        <f t="shared" si="107"/>
        <v>49</v>
      </c>
      <c r="O317" s="115"/>
      <c r="P317" s="106">
        <v>2240502</v>
      </c>
      <c r="Q317" s="106" t="s">
        <v>39</v>
      </c>
      <c r="R317" s="111">
        <f t="shared" si="109"/>
        <v>0</v>
      </c>
      <c r="S317" s="111">
        <f t="shared" si="110"/>
        <v>0</v>
      </c>
      <c r="T317" s="111">
        <f t="shared" si="111"/>
        <v>0</v>
      </c>
      <c r="U317" s="111">
        <f t="shared" si="112"/>
        <v>0</v>
      </c>
    </row>
    <row r="318" spans="1:21" s="110" customFormat="1" ht="16.5" customHeight="1">
      <c r="A318" s="78" t="s">
        <v>278</v>
      </c>
      <c r="B318" s="117">
        <v>860</v>
      </c>
      <c r="C318" s="108">
        <v>1800</v>
      </c>
      <c r="D318" s="112">
        <v>0</v>
      </c>
      <c r="E318" s="112">
        <v>0</v>
      </c>
      <c r="F318" s="112">
        <v>0</v>
      </c>
      <c r="G318" s="112">
        <v>1800</v>
      </c>
      <c r="H318" s="109">
        <f t="shared" si="113"/>
        <v>1800</v>
      </c>
      <c r="I318" s="117">
        <v>0</v>
      </c>
      <c r="J318" s="117">
        <v>0</v>
      </c>
      <c r="K318" s="117">
        <v>0</v>
      </c>
      <c r="L318" s="117">
        <v>1800</v>
      </c>
      <c r="M318" s="109">
        <f t="shared" si="106"/>
        <v>0</v>
      </c>
      <c r="N318" s="109">
        <f t="shared" si="107"/>
        <v>940</v>
      </c>
      <c r="O318" s="80"/>
      <c r="P318" s="110">
        <v>227</v>
      </c>
      <c r="Q318" s="110" t="s">
        <v>279</v>
      </c>
      <c r="R318" s="111">
        <f t="shared" si="109"/>
        <v>0</v>
      </c>
      <c r="S318" s="111">
        <f t="shared" si="110"/>
        <v>0</v>
      </c>
      <c r="T318" s="111">
        <f t="shared" si="111"/>
        <v>0</v>
      </c>
      <c r="U318" s="111">
        <f t="shared" si="112"/>
        <v>0</v>
      </c>
    </row>
    <row r="319" spans="1:21" s="110" customFormat="1" ht="16.5" customHeight="1">
      <c r="A319" s="78" t="s">
        <v>280</v>
      </c>
      <c r="B319" s="109">
        <f>SUM(B320)</f>
        <v>4529</v>
      </c>
      <c r="C319" s="109">
        <f>SUM(C320)</f>
        <v>451</v>
      </c>
      <c r="D319" s="109">
        <f aca="true" t="shared" si="130" ref="D319:G320">SUM(D320)</f>
        <v>0</v>
      </c>
      <c r="E319" s="109">
        <f t="shared" si="130"/>
        <v>169</v>
      </c>
      <c r="F319" s="109">
        <f t="shared" si="130"/>
        <v>1</v>
      </c>
      <c r="G319" s="109">
        <f t="shared" si="130"/>
        <v>281</v>
      </c>
      <c r="H319" s="109">
        <f t="shared" si="113"/>
        <v>148</v>
      </c>
      <c r="I319" s="109">
        <f aca="true" t="shared" si="131" ref="I319:L320">SUM(I320)</f>
        <v>0</v>
      </c>
      <c r="J319" s="109">
        <f t="shared" si="131"/>
        <v>53</v>
      </c>
      <c r="K319" s="109">
        <f t="shared" si="131"/>
        <v>1</v>
      </c>
      <c r="L319" s="109">
        <f t="shared" si="131"/>
        <v>94</v>
      </c>
      <c r="M319" s="109">
        <f t="shared" si="106"/>
        <v>-303</v>
      </c>
      <c r="N319" s="109">
        <f t="shared" si="107"/>
        <v>-4381</v>
      </c>
      <c r="O319" s="80"/>
      <c r="P319" s="110">
        <v>229</v>
      </c>
      <c r="Q319" s="110" t="s">
        <v>35</v>
      </c>
      <c r="R319" s="111">
        <f t="shared" si="109"/>
        <v>0</v>
      </c>
      <c r="S319" s="111">
        <f t="shared" si="110"/>
        <v>-116</v>
      </c>
      <c r="T319" s="111">
        <f t="shared" si="111"/>
        <v>0</v>
      </c>
      <c r="U319" s="111">
        <f t="shared" si="112"/>
        <v>-187</v>
      </c>
    </row>
    <row r="320" spans="1:21" s="110" customFormat="1" ht="16.5" customHeight="1">
      <c r="A320" s="78" t="s">
        <v>281</v>
      </c>
      <c r="B320" s="108">
        <f>SUM(B321)</f>
        <v>4529</v>
      </c>
      <c r="C320" s="108">
        <f>SUM(C321)</f>
        <v>451</v>
      </c>
      <c r="D320" s="108">
        <f t="shared" si="130"/>
        <v>0</v>
      </c>
      <c r="E320" s="108">
        <f t="shared" si="130"/>
        <v>169</v>
      </c>
      <c r="F320" s="108">
        <f t="shared" si="130"/>
        <v>1</v>
      </c>
      <c r="G320" s="108">
        <f t="shared" si="130"/>
        <v>281</v>
      </c>
      <c r="H320" s="108">
        <f t="shared" si="113"/>
        <v>148</v>
      </c>
      <c r="I320" s="108">
        <f t="shared" si="131"/>
        <v>0</v>
      </c>
      <c r="J320" s="108">
        <f t="shared" si="131"/>
        <v>53</v>
      </c>
      <c r="K320" s="108">
        <f t="shared" si="131"/>
        <v>1</v>
      </c>
      <c r="L320" s="108">
        <f t="shared" si="131"/>
        <v>94</v>
      </c>
      <c r="M320" s="109">
        <f t="shared" si="106"/>
        <v>-303</v>
      </c>
      <c r="N320" s="109">
        <f t="shared" si="107"/>
        <v>-4381</v>
      </c>
      <c r="O320" s="80"/>
      <c r="P320" s="110">
        <v>22999</v>
      </c>
      <c r="Q320" s="110" t="s">
        <v>37</v>
      </c>
      <c r="R320" s="111">
        <f t="shared" si="109"/>
        <v>0</v>
      </c>
      <c r="S320" s="111">
        <f t="shared" si="110"/>
        <v>-116</v>
      </c>
      <c r="T320" s="111">
        <f t="shared" si="111"/>
        <v>0</v>
      </c>
      <c r="U320" s="111">
        <f t="shared" si="112"/>
        <v>-187</v>
      </c>
    </row>
    <row r="321" spans="1:21" s="106" customFormat="1" ht="16.5" customHeight="1">
      <c r="A321" s="79" t="s">
        <v>282</v>
      </c>
      <c r="B321" s="112">
        <v>4529</v>
      </c>
      <c r="C321" s="113">
        <v>451</v>
      </c>
      <c r="D321" s="112">
        <v>0</v>
      </c>
      <c r="E321" s="112">
        <v>169</v>
      </c>
      <c r="F321" s="112">
        <v>1</v>
      </c>
      <c r="G321" s="112">
        <v>281</v>
      </c>
      <c r="H321" s="114">
        <f t="shared" si="113"/>
        <v>148</v>
      </c>
      <c r="I321" s="112">
        <v>0</v>
      </c>
      <c r="J321" s="112">
        <f>172-109-10</f>
        <v>53</v>
      </c>
      <c r="K321" s="112">
        <v>1</v>
      </c>
      <c r="L321" s="112">
        <v>94</v>
      </c>
      <c r="M321" s="114">
        <f t="shared" si="106"/>
        <v>-303</v>
      </c>
      <c r="N321" s="114">
        <f t="shared" si="107"/>
        <v>-4381</v>
      </c>
      <c r="O321" s="115"/>
      <c r="P321" s="106">
        <v>2299901</v>
      </c>
      <c r="Q321" s="106" t="s">
        <v>39</v>
      </c>
      <c r="R321" s="111">
        <f t="shared" si="109"/>
        <v>0</v>
      </c>
      <c r="S321" s="111">
        <f t="shared" si="110"/>
        <v>-116</v>
      </c>
      <c r="T321" s="111">
        <f t="shared" si="111"/>
        <v>0</v>
      </c>
      <c r="U321" s="111">
        <f t="shared" si="112"/>
        <v>-187</v>
      </c>
    </row>
    <row r="322" spans="1:21" s="110" customFormat="1" ht="16.5" customHeight="1">
      <c r="A322" s="78" t="s">
        <v>283</v>
      </c>
      <c r="B322" s="109">
        <f>SUM(B323)</f>
        <v>8698</v>
      </c>
      <c r="C322" s="109">
        <f>SUM(C323)</f>
        <v>4625</v>
      </c>
      <c r="D322" s="109">
        <f aca="true" t="shared" si="132" ref="D322:G323">SUM(D323)</f>
        <v>0</v>
      </c>
      <c r="E322" s="109">
        <f t="shared" si="132"/>
        <v>0</v>
      </c>
      <c r="F322" s="109">
        <f t="shared" si="132"/>
        <v>4625</v>
      </c>
      <c r="G322" s="109">
        <f t="shared" si="132"/>
        <v>0</v>
      </c>
      <c r="H322" s="109">
        <f t="shared" si="113"/>
        <v>0</v>
      </c>
      <c r="I322" s="109">
        <f aca="true" t="shared" si="133" ref="I322:L323">SUM(I323)</f>
        <v>0</v>
      </c>
      <c r="J322" s="109">
        <f t="shared" si="133"/>
        <v>0</v>
      </c>
      <c r="K322" s="109">
        <f t="shared" si="133"/>
        <v>0</v>
      </c>
      <c r="L322" s="109">
        <f t="shared" si="133"/>
        <v>0</v>
      </c>
      <c r="M322" s="109">
        <f t="shared" si="106"/>
        <v>-4625</v>
      </c>
      <c r="N322" s="109">
        <f t="shared" si="107"/>
        <v>-8698</v>
      </c>
      <c r="O322" s="80"/>
      <c r="P322" s="110">
        <v>232</v>
      </c>
      <c r="Q322" s="110" t="s">
        <v>35</v>
      </c>
      <c r="R322" s="111">
        <f t="shared" si="109"/>
        <v>0</v>
      </c>
      <c r="S322" s="111">
        <f t="shared" si="110"/>
        <v>0</v>
      </c>
      <c r="T322" s="111">
        <f t="shared" si="111"/>
        <v>-4625</v>
      </c>
      <c r="U322" s="111">
        <f t="shared" si="112"/>
        <v>0</v>
      </c>
    </row>
    <row r="323" spans="1:21" s="110" customFormat="1" ht="16.5" customHeight="1">
      <c r="A323" s="78" t="s">
        <v>284</v>
      </c>
      <c r="B323" s="108">
        <f>SUM(B324)</f>
        <v>8698</v>
      </c>
      <c r="C323" s="108">
        <f>SUM(C324)</f>
        <v>4625</v>
      </c>
      <c r="D323" s="108">
        <f t="shared" si="132"/>
        <v>0</v>
      </c>
      <c r="E323" s="108">
        <f t="shared" si="132"/>
        <v>0</v>
      </c>
      <c r="F323" s="108">
        <f t="shared" si="132"/>
        <v>4625</v>
      </c>
      <c r="G323" s="108">
        <f t="shared" si="132"/>
        <v>0</v>
      </c>
      <c r="H323" s="108">
        <f t="shared" si="113"/>
        <v>0</v>
      </c>
      <c r="I323" s="108">
        <f t="shared" si="133"/>
        <v>0</v>
      </c>
      <c r="J323" s="108">
        <f t="shared" si="133"/>
        <v>0</v>
      </c>
      <c r="K323" s="108">
        <f t="shared" si="133"/>
        <v>0</v>
      </c>
      <c r="L323" s="108">
        <f t="shared" si="133"/>
        <v>0</v>
      </c>
      <c r="M323" s="109">
        <f t="shared" si="106"/>
        <v>-4625</v>
      </c>
      <c r="N323" s="109">
        <f t="shared" si="107"/>
        <v>-8698</v>
      </c>
      <c r="O323" s="80"/>
      <c r="P323" s="110">
        <v>23203</v>
      </c>
      <c r="Q323" s="110" t="s">
        <v>37</v>
      </c>
      <c r="R323" s="111">
        <f t="shared" si="109"/>
        <v>0</v>
      </c>
      <c r="S323" s="111">
        <f t="shared" si="110"/>
        <v>0</v>
      </c>
      <c r="T323" s="111">
        <f t="shared" si="111"/>
        <v>-4625</v>
      </c>
      <c r="U323" s="111">
        <f t="shared" si="112"/>
        <v>0</v>
      </c>
    </row>
    <row r="324" spans="1:21" s="106" customFormat="1" ht="16.5" customHeight="1">
      <c r="A324" s="79" t="s">
        <v>285</v>
      </c>
      <c r="B324" s="112">
        <v>8698</v>
      </c>
      <c r="C324" s="113">
        <v>4625</v>
      </c>
      <c r="D324" s="112">
        <v>0</v>
      </c>
      <c r="E324" s="112">
        <v>0</v>
      </c>
      <c r="F324" s="112">
        <v>4625</v>
      </c>
      <c r="G324" s="112">
        <v>0</v>
      </c>
      <c r="H324" s="114">
        <f t="shared" si="113"/>
        <v>0</v>
      </c>
      <c r="I324" s="112">
        <v>0</v>
      </c>
      <c r="J324" s="112">
        <v>0</v>
      </c>
      <c r="K324" s="112">
        <v>0</v>
      </c>
      <c r="L324" s="112">
        <v>0</v>
      </c>
      <c r="M324" s="114">
        <f t="shared" si="106"/>
        <v>-4625</v>
      </c>
      <c r="N324" s="114">
        <f t="shared" si="107"/>
        <v>-8698</v>
      </c>
      <c r="O324" s="115"/>
      <c r="P324" s="106">
        <v>2320301</v>
      </c>
      <c r="Q324" s="106" t="s">
        <v>39</v>
      </c>
      <c r="R324" s="111">
        <f t="shared" si="109"/>
        <v>0</v>
      </c>
      <c r="S324" s="111">
        <f t="shared" si="110"/>
        <v>0</v>
      </c>
      <c r="T324" s="111">
        <f t="shared" si="111"/>
        <v>-4625</v>
      </c>
      <c r="U324" s="111">
        <f t="shared" si="112"/>
        <v>0</v>
      </c>
    </row>
    <row r="325" spans="1:21" s="110" customFormat="1" ht="16.5" customHeight="1">
      <c r="A325" s="78" t="s">
        <v>286</v>
      </c>
      <c r="B325" s="109">
        <f aca="true" t="shared" si="134" ref="B325:G325">SUM(B326)</f>
        <v>9</v>
      </c>
      <c r="C325" s="109">
        <f t="shared" si="134"/>
        <v>30</v>
      </c>
      <c r="D325" s="109">
        <f t="shared" si="134"/>
        <v>0</v>
      </c>
      <c r="E325" s="109">
        <f t="shared" si="134"/>
        <v>0</v>
      </c>
      <c r="F325" s="109">
        <f t="shared" si="134"/>
        <v>30</v>
      </c>
      <c r="G325" s="109">
        <f t="shared" si="134"/>
        <v>0</v>
      </c>
      <c r="H325" s="109">
        <f t="shared" si="113"/>
        <v>32</v>
      </c>
      <c r="I325" s="109">
        <f>SUM(I326)</f>
        <v>0</v>
      </c>
      <c r="J325" s="109">
        <f>SUM(J326)</f>
        <v>0</v>
      </c>
      <c r="K325" s="109">
        <f>SUM(K326)</f>
        <v>32</v>
      </c>
      <c r="L325" s="109">
        <f>SUM(L326)</f>
        <v>0</v>
      </c>
      <c r="M325" s="109">
        <f t="shared" si="106"/>
        <v>2</v>
      </c>
      <c r="N325" s="109">
        <f t="shared" si="107"/>
        <v>23</v>
      </c>
      <c r="O325" s="80"/>
      <c r="P325" s="110">
        <v>233</v>
      </c>
      <c r="Q325" s="110" t="s">
        <v>35</v>
      </c>
      <c r="R325" s="111">
        <f t="shared" si="109"/>
        <v>0</v>
      </c>
      <c r="S325" s="111">
        <f t="shared" si="110"/>
        <v>0</v>
      </c>
      <c r="T325" s="111">
        <f t="shared" si="111"/>
        <v>2</v>
      </c>
      <c r="U325" s="111">
        <f t="shared" si="112"/>
        <v>0</v>
      </c>
    </row>
    <row r="326" spans="1:21" s="110" customFormat="1" ht="16.5" customHeight="1">
      <c r="A326" s="78" t="s">
        <v>287</v>
      </c>
      <c r="B326" s="117">
        <v>9</v>
      </c>
      <c r="C326" s="108">
        <v>30</v>
      </c>
      <c r="D326" s="112">
        <v>0</v>
      </c>
      <c r="E326" s="112">
        <v>0</v>
      </c>
      <c r="F326" s="112">
        <v>30</v>
      </c>
      <c r="G326" s="112">
        <v>0</v>
      </c>
      <c r="H326" s="109">
        <f t="shared" si="113"/>
        <v>32</v>
      </c>
      <c r="I326" s="117">
        <v>0</v>
      </c>
      <c r="J326" s="117">
        <v>0</v>
      </c>
      <c r="K326" s="117">
        <v>32</v>
      </c>
      <c r="L326" s="117">
        <v>0</v>
      </c>
      <c r="M326" s="109">
        <f t="shared" si="106"/>
        <v>2</v>
      </c>
      <c r="N326" s="109">
        <f t="shared" si="107"/>
        <v>23</v>
      </c>
      <c r="O326" s="80"/>
      <c r="P326" s="110">
        <v>23303</v>
      </c>
      <c r="Q326" s="110" t="s">
        <v>288</v>
      </c>
      <c r="R326" s="111">
        <f t="shared" si="109"/>
        <v>0</v>
      </c>
      <c r="S326" s="111">
        <f t="shared" si="110"/>
        <v>0</v>
      </c>
      <c r="T326" s="111">
        <f t="shared" si="111"/>
        <v>2</v>
      </c>
      <c r="U326" s="111">
        <f t="shared" si="112"/>
        <v>0</v>
      </c>
    </row>
    <row r="327" spans="1:21" s="110" customFormat="1" ht="16.5" customHeight="1">
      <c r="A327" s="81" t="s">
        <v>289</v>
      </c>
      <c r="B327" s="108">
        <f aca="true" t="shared" si="135" ref="B327:G327">SUM(B6,B102,B105,B119,B140,B151,B168,B230,B256,B262,B273,B294,B299,B307,B310,B318,B319,B322,B325)</f>
        <v>138857</v>
      </c>
      <c r="C327" s="108">
        <f t="shared" si="135"/>
        <v>117390</v>
      </c>
      <c r="D327" s="108">
        <f t="shared" si="135"/>
        <v>69794</v>
      </c>
      <c r="E327" s="108">
        <f t="shared" si="135"/>
        <v>20279</v>
      </c>
      <c r="F327" s="108">
        <f t="shared" si="135"/>
        <v>4665</v>
      </c>
      <c r="G327" s="108">
        <f t="shared" si="135"/>
        <v>22652</v>
      </c>
      <c r="H327" s="108">
        <f t="shared" si="113"/>
        <v>108100</v>
      </c>
      <c r="I327" s="108">
        <f>SUM(I6,I102,I105,I119,I140,I151,I168,I230,I256,I262,I273,I294,I299,I307,I310,I318,I319,I322,I325)</f>
        <v>71796</v>
      </c>
      <c r="J327" s="108">
        <f>SUM(J6,J102,J105,J119,J140,J151,J168,J230,J256,J262,J273,J294,J299,J307,J310,J318,J319,J322,J325)</f>
        <v>16716</v>
      </c>
      <c r="K327" s="108">
        <f>SUM(K6,K102,K105,K119,K140,K151,K168,K230,K256,K262,K273,K294,K299,K307,K310,K318,K319,K322,K325)</f>
        <v>42</v>
      </c>
      <c r="L327" s="108">
        <f>SUM(L6,L102,L105,L119,L140,L151,L168,L230,L256,L262,L273,L294,L299,L307,L310,L318,L319,L322,L325)</f>
        <v>19546</v>
      </c>
      <c r="M327" s="109">
        <f t="shared" si="106"/>
        <v>-9290</v>
      </c>
      <c r="N327" s="109">
        <f t="shared" si="107"/>
        <v>-30757</v>
      </c>
      <c r="O327" s="80"/>
      <c r="P327" s="110" t="s">
        <v>290</v>
      </c>
      <c r="Q327" s="110" t="s">
        <v>35</v>
      </c>
      <c r="R327" s="111">
        <f>I327-D327</f>
        <v>2002</v>
      </c>
      <c r="S327" s="111">
        <f>J327-E327</f>
        <v>-3563</v>
      </c>
      <c r="T327" s="111">
        <f>K327-F327</f>
        <v>-4623</v>
      </c>
      <c r="U327" s="111">
        <f>L327-G327</f>
        <v>-3106</v>
      </c>
    </row>
    <row r="328" spans="1:21" ht="37.5" customHeight="1">
      <c r="A328" s="198" t="s">
        <v>291</v>
      </c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R328" s="118">
        <f>D328-I328</f>
        <v>0</v>
      </c>
      <c r="S328" s="118">
        <f>E328-J328</f>
        <v>0</v>
      </c>
      <c r="T328" s="118">
        <f>F328-K328</f>
        <v>0</v>
      </c>
      <c r="U328" s="118">
        <f>G328-L328</f>
        <v>0</v>
      </c>
    </row>
  </sheetData>
  <sheetProtection/>
  <autoFilter ref="A5:GD5"/>
  <mergeCells count="11">
    <mergeCell ref="N4:N5"/>
    <mergeCell ref="O4:O5"/>
    <mergeCell ref="A2:O2"/>
    <mergeCell ref="N3:O3"/>
    <mergeCell ref="D4:G4"/>
    <mergeCell ref="H4:L4"/>
    <mergeCell ref="A328:O328"/>
    <mergeCell ref="A4:A5"/>
    <mergeCell ref="B4:B5"/>
    <mergeCell ref="C4:C5"/>
    <mergeCell ref="M4:M5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zoomScalePageLayoutView="0" workbookViewId="0" topLeftCell="A16">
      <selection activeCell="E25" sqref="E25"/>
    </sheetView>
  </sheetViews>
  <sheetFormatPr defaultColWidth="31.28125" defaultRowHeight="15"/>
  <cols>
    <col min="1" max="1" width="28.140625" style="4" customWidth="1"/>
    <col min="2" max="3" width="8.7109375" style="4" customWidth="1"/>
    <col min="4" max="4" width="10.00390625" style="4" customWidth="1"/>
    <col min="5" max="5" width="42.57421875" style="4" customWidth="1"/>
    <col min="6" max="7" width="8.7109375" style="4" customWidth="1"/>
    <col min="8" max="8" width="10.00390625" style="4" customWidth="1"/>
    <col min="9" max="32" width="9.00390625" style="4" customWidth="1"/>
    <col min="33" max="224" width="31.28125" style="4" customWidth="1"/>
    <col min="225" max="255" width="9.00390625" style="4" customWidth="1"/>
    <col min="256" max="16384" width="31.28125" style="4" customWidth="1"/>
  </cols>
  <sheetData>
    <row r="1" ht="16.5" customHeight="1">
      <c r="A1" s="104" t="s">
        <v>549</v>
      </c>
    </row>
    <row r="2" spans="1:8" s="68" customFormat="1" ht="30" customHeight="1">
      <c r="A2" s="204" t="s">
        <v>579</v>
      </c>
      <c r="B2" s="204"/>
      <c r="C2" s="204"/>
      <c r="D2" s="204"/>
      <c r="E2" s="204"/>
      <c r="F2" s="204"/>
      <c r="G2" s="204"/>
      <c r="H2" s="204"/>
    </row>
    <row r="3" spans="1:8" s="69" customFormat="1" ht="16.5" customHeight="1">
      <c r="A3" s="205"/>
      <c r="B3" s="205"/>
      <c r="C3" s="70"/>
      <c r="D3" s="70"/>
      <c r="F3" s="206" t="s">
        <v>292</v>
      </c>
      <c r="G3" s="206"/>
      <c r="H3" s="206"/>
    </row>
    <row r="4" spans="1:8" s="159" customFormat="1" ht="28.5">
      <c r="A4" s="71" t="s">
        <v>293</v>
      </c>
      <c r="B4" s="71" t="s">
        <v>569</v>
      </c>
      <c r="C4" s="71" t="s">
        <v>573</v>
      </c>
      <c r="D4" s="71" t="s">
        <v>572</v>
      </c>
      <c r="E4" s="71" t="s">
        <v>294</v>
      </c>
      <c r="F4" s="71" t="s">
        <v>569</v>
      </c>
      <c r="G4" s="71" t="s">
        <v>573</v>
      </c>
      <c r="H4" s="71" t="s">
        <v>572</v>
      </c>
    </row>
    <row r="5" spans="1:8" s="161" customFormat="1" ht="15.75">
      <c r="A5" s="160" t="s">
        <v>295</v>
      </c>
      <c r="B5" s="72">
        <f>SUM(B6)</f>
        <v>0</v>
      </c>
      <c r="C5" s="72">
        <f>SUM(C6)</f>
        <v>0</v>
      </c>
      <c r="D5" s="72">
        <f>C5-B5</f>
        <v>0</v>
      </c>
      <c r="E5" s="160" t="s">
        <v>296</v>
      </c>
      <c r="F5" s="72">
        <f>SUM(F6,F12,F15,F9,F18)</f>
        <v>90821</v>
      </c>
      <c r="G5" s="72">
        <f>SUM(G6,G12,G15,G9,G18)</f>
        <v>47751</v>
      </c>
      <c r="H5" s="72">
        <f aca="true" t="shared" si="0" ref="H5:H26">G5-F5</f>
        <v>-43070</v>
      </c>
    </row>
    <row r="6" spans="1:8" s="161" customFormat="1" ht="15.75">
      <c r="A6" s="160" t="s">
        <v>297</v>
      </c>
      <c r="B6" s="72"/>
      <c r="C6" s="72"/>
      <c r="D6" s="72"/>
      <c r="E6" s="162" t="s">
        <v>298</v>
      </c>
      <c r="F6" s="72">
        <f>SUM(F7)</f>
        <v>45431</v>
      </c>
      <c r="G6" s="72">
        <f>SUM(G7)</f>
        <v>2361</v>
      </c>
      <c r="H6" s="72">
        <f t="shared" si="0"/>
        <v>-43070</v>
      </c>
    </row>
    <row r="7" spans="1:8" s="161" customFormat="1" ht="30">
      <c r="A7" s="160"/>
      <c r="B7" s="72"/>
      <c r="C7" s="72"/>
      <c r="D7" s="72"/>
      <c r="E7" s="162" t="s">
        <v>299</v>
      </c>
      <c r="F7" s="72">
        <f>SUM(F8)</f>
        <v>45431</v>
      </c>
      <c r="G7" s="72">
        <f>SUM(G8)</f>
        <v>2361</v>
      </c>
      <c r="H7" s="72">
        <f t="shared" si="0"/>
        <v>-43070</v>
      </c>
    </row>
    <row r="8" spans="1:8" s="2" customFormat="1" ht="15.75">
      <c r="A8" s="163"/>
      <c r="B8" s="164"/>
      <c r="C8" s="164"/>
      <c r="D8" s="164"/>
      <c r="E8" s="165" t="s">
        <v>300</v>
      </c>
      <c r="F8" s="164">
        <v>45431</v>
      </c>
      <c r="G8" s="164">
        <v>2361</v>
      </c>
      <c r="H8" s="164">
        <f t="shared" si="0"/>
        <v>-43070</v>
      </c>
    </row>
    <row r="9" spans="1:8" s="161" customFormat="1" ht="15.75">
      <c r="A9" s="160"/>
      <c r="B9" s="72"/>
      <c r="C9" s="72"/>
      <c r="D9" s="72"/>
      <c r="E9" s="162" t="s">
        <v>301</v>
      </c>
      <c r="F9" s="72">
        <f>SUM(F10)</f>
        <v>37900</v>
      </c>
      <c r="G9" s="72">
        <f>SUM(G10)</f>
        <v>37900</v>
      </c>
      <c r="H9" s="72">
        <f t="shared" si="0"/>
        <v>0</v>
      </c>
    </row>
    <row r="10" spans="1:8" s="161" customFormat="1" ht="30">
      <c r="A10" s="160"/>
      <c r="B10" s="72"/>
      <c r="C10" s="72"/>
      <c r="D10" s="72"/>
      <c r="E10" s="162" t="s">
        <v>302</v>
      </c>
      <c r="F10" s="72">
        <f>SUM(F11)</f>
        <v>37900</v>
      </c>
      <c r="G10" s="72">
        <f>SUM(G11)</f>
        <v>37900</v>
      </c>
      <c r="H10" s="72">
        <f t="shared" si="0"/>
        <v>0</v>
      </c>
    </row>
    <row r="11" spans="1:8" s="2" customFormat="1" ht="30">
      <c r="A11" s="163"/>
      <c r="B11" s="164"/>
      <c r="C11" s="164"/>
      <c r="D11" s="164"/>
      <c r="E11" s="165" t="s">
        <v>303</v>
      </c>
      <c r="F11" s="164">
        <f>4800+33100</f>
        <v>37900</v>
      </c>
      <c r="G11" s="164">
        <v>37900</v>
      </c>
      <c r="H11" s="164">
        <f t="shared" si="0"/>
        <v>0</v>
      </c>
    </row>
    <row r="12" spans="1:8" s="161" customFormat="1" ht="15.75">
      <c r="A12" s="160"/>
      <c r="B12" s="72"/>
      <c r="C12" s="72"/>
      <c r="D12" s="72"/>
      <c r="E12" s="162" t="s">
        <v>304</v>
      </c>
      <c r="F12" s="72">
        <f>SUM(F13)</f>
        <v>3353</v>
      </c>
      <c r="G12" s="72">
        <f>SUM(G13)</f>
        <v>3353</v>
      </c>
      <c r="H12" s="72">
        <f t="shared" si="0"/>
        <v>0</v>
      </c>
    </row>
    <row r="13" spans="1:8" s="161" customFormat="1" ht="15.75">
      <c r="A13" s="160"/>
      <c r="B13" s="72"/>
      <c r="C13" s="72"/>
      <c r="D13" s="72"/>
      <c r="E13" s="162" t="s">
        <v>305</v>
      </c>
      <c r="F13" s="72">
        <f>SUM(F14)</f>
        <v>3353</v>
      </c>
      <c r="G13" s="72">
        <f>SUM(G14)</f>
        <v>3353</v>
      </c>
      <c r="H13" s="72">
        <f t="shared" si="0"/>
        <v>0</v>
      </c>
    </row>
    <row r="14" spans="1:8" s="2" customFormat="1" ht="15.75">
      <c r="A14" s="163"/>
      <c r="B14" s="164"/>
      <c r="C14" s="164"/>
      <c r="D14" s="164"/>
      <c r="E14" s="165" t="s">
        <v>306</v>
      </c>
      <c r="F14" s="164">
        <v>3353</v>
      </c>
      <c r="G14" s="164">
        <v>3353</v>
      </c>
      <c r="H14" s="164">
        <f t="shared" si="0"/>
        <v>0</v>
      </c>
    </row>
    <row r="15" spans="1:8" s="161" customFormat="1" ht="15.75">
      <c r="A15" s="160"/>
      <c r="B15" s="72"/>
      <c r="C15" s="72"/>
      <c r="D15" s="72"/>
      <c r="E15" s="162" t="s">
        <v>307</v>
      </c>
      <c r="F15" s="72">
        <f>SUM(F16)</f>
        <v>46</v>
      </c>
      <c r="G15" s="72">
        <f>SUM(G16)</f>
        <v>46</v>
      </c>
      <c r="H15" s="72">
        <f t="shared" si="0"/>
        <v>0</v>
      </c>
    </row>
    <row r="16" spans="1:8" s="161" customFormat="1" ht="15.75">
      <c r="A16" s="160"/>
      <c r="B16" s="72"/>
      <c r="C16" s="72"/>
      <c r="D16" s="72"/>
      <c r="E16" s="162" t="s">
        <v>308</v>
      </c>
      <c r="F16" s="72">
        <f>SUM(F17)</f>
        <v>46</v>
      </c>
      <c r="G16" s="72">
        <f>SUM(G17)</f>
        <v>46</v>
      </c>
      <c r="H16" s="72">
        <f t="shared" si="0"/>
        <v>0</v>
      </c>
    </row>
    <row r="17" spans="1:8" s="2" customFormat="1" ht="15.75">
      <c r="A17" s="163"/>
      <c r="B17" s="164"/>
      <c r="C17" s="164"/>
      <c r="D17" s="164"/>
      <c r="E17" s="165" t="s">
        <v>309</v>
      </c>
      <c r="F17" s="164">
        <v>46</v>
      </c>
      <c r="G17" s="164">
        <v>46</v>
      </c>
      <c r="H17" s="164">
        <f t="shared" si="0"/>
        <v>0</v>
      </c>
    </row>
    <row r="18" spans="1:8" s="161" customFormat="1" ht="15.75">
      <c r="A18" s="160"/>
      <c r="B18" s="72"/>
      <c r="C18" s="72"/>
      <c r="D18" s="72"/>
      <c r="E18" s="162" t="s">
        <v>310</v>
      </c>
      <c r="F18" s="72">
        <f>SUM(F19)</f>
        <v>4091</v>
      </c>
      <c r="G18" s="72">
        <f>SUM(G19)</f>
        <v>4091</v>
      </c>
      <c r="H18" s="72">
        <f t="shared" si="0"/>
        <v>0</v>
      </c>
    </row>
    <row r="19" spans="1:8" s="161" customFormat="1" ht="15.75">
      <c r="A19" s="160"/>
      <c r="B19" s="72"/>
      <c r="C19" s="72"/>
      <c r="D19" s="72"/>
      <c r="E19" s="162" t="s">
        <v>311</v>
      </c>
      <c r="F19" s="72">
        <f>SUM(F20:F21)</f>
        <v>4091</v>
      </c>
      <c r="G19" s="72">
        <f>SUM(G20:G21)</f>
        <v>4091</v>
      </c>
      <c r="H19" s="72">
        <f t="shared" si="0"/>
        <v>0</v>
      </c>
    </row>
    <row r="20" spans="1:8" s="2" customFormat="1" ht="15.75">
      <c r="A20" s="163"/>
      <c r="B20" s="164"/>
      <c r="C20" s="164"/>
      <c r="D20" s="164"/>
      <c r="E20" s="165" t="s">
        <v>312</v>
      </c>
      <c r="F20" s="164">
        <v>1391</v>
      </c>
      <c r="G20" s="164">
        <v>1391</v>
      </c>
      <c r="H20" s="164">
        <f t="shared" si="0"/>
        <v>0</v>
      </c>
    </row>
    <row r="21" spans="1:8" s="2" customFormat="1" ht="15.75">
      <c r="A21" s="163"/>
      <c r="B21" s="164"/>
      <c r="C21" s="164"/>
      <c r="D21" s="164"/>
      <c r="E21" s="165" t="s">
        <v>313</v>
      </c>
      <c r="F21" s="164">
        <v>2700</v>
      </c>
      <c r="G21" s="164">
        <v>2700</v>
      </c>
      <c r="H21" s="164">
        <f t="shared" si="0"/>
        <v>0</v>
      </c>
    </row>
    <row r="22" spans="1:8" s="161" customFormat="1" ht="15.75">
      <c r="A22" s="160" t="s">
        <v>314</v>
      </c>
      <c r="B22" s="72"/>
      <c r="C22" s="72"/>
      <c r="D22" s="72"/>
      <c r="E22" s="160" t="s">
        <v>315</v>
      </c>
      <c r="F22" s="72">
        <v>28177</v>
      </c>
      <c r="G22" s="72">
        <f>21248-2361</f>
        <v>18887</v>
      </c>
      <c r="H22" s="72">
        <f t="shared" si="0"/>
        <v>-9290</v>
      </c>
    </row>
    <row r="23" spans="1:8" s="161" customFormat="1" ht="15.75">
      <c r="A23" s="160" t="s">
        <v>316</v>
      </c>
      <c r="B23" s="72">
        <v>94283</v>
      </c>
      <c r="C23" s="72">
        <v>41923</v>
      </c>
      <c r="D23" s="72">
        <f>C23-B23</f>
        <v>-52360</v>
      </c>
      <c r="E23" s="160" t="s">
        <v>317</v>
      </c>
      <c r="F23" s="72"/>
      <c r="G23" s="72"/>
      <c r="H23" s="72">
        <f t="shared" si="0"/>
        <v>0</v>
      </c>
    </row>
    <row r="24" spans="1:8" s="161" customFormat="1" ht="15.75">
      <c r="A24" s="160" t="s">
        <v>318</v>
      </c>
      <c r="B24" s="72">
        <v>1718</v>
      </c>
      <c r="C24" s="72">
        <v>1718</v>
      </c>
      <c r="D24" s="72">
        <f>C24-B24</f>
        <v>0</v>
      </c>
      <c r="E24" s="160" t="s">
        <v>319</v>
      </c>
      <c r="F24" s="72">
        <v>1718</v>
      </c>
      <c r="G24" s="72">
        <v>1718</v>
      </c>
      <c r="H24" s="72">
        <f t="shared" si="0"/>
        <v>0</v>
      </c>
    </row>
    <row r="25" spans="1:8" s="161" customFormat="1" ht="15.75">
      <c r="A25" s="160" t="s">
        <v>320</v>
      </c>
      <c r="B25" s="72">
        <v>41991</v>
      </c>
      <c r="C25" s="72">
        <v>41991</v>
      </c>
      <c r="D25" s="72">
        <f>C25-B25</f>
        <v>0</v>
      </c>
      <c r="E25" s="160" t="s">
        <v>321</v>
      </c>
      <c r="F25" s="72">
        <v>17276</v>
      </c>
      <c r="G25" s="72">
        <v>17276</v>
      </c>
      <c r="H25" s="72">
        <f t="shared" si="0"/>
        <v>0</v>
      </c>
    </row>
    <row r="26" spans="1:8" s="161" customFormat="1" ht="15.75">
      <c r="A26" s="72" t="s">
        <v>322</v>
      </c>
      <c r="B26" s="72">
        <f>SUM(B5,B22:B25)</f>
        <v>137992</v>
      </c>
      <c r="C26" s="72">
        <f>SUM(C5,C22:C25)</f>
        <v>85632</v>
      </c>
      <c r="D26" s="72">
        <f>C26-B26</f>
        <v>-52360</v>
      </c>
      <c r="E26" s="72" t="s">
        <v>323</v>
      </c>
      <c r="F26" s="72">
        <f>SUM(F5,F22:F25)</f>
        <v>137992</v>
      </c>
      <c r="G26" s="72">
        <f>SUM(G5,G22:G25)</f>
        <v>85632</v>
      </c>
      <c r="H26" s="72">
        <f t="shared" si="0"/>
        <v>-52360</v>
      </c>
    </row>
    <row r="27" spans="1:8" s="2" customFormat="1" ht="15.75">
      <c r="A27" s="207" t="s">
        <v>324</v>
      </c>
      <c r="B27" s="208"/>
      <c r="C27" s="208"/>
      <c r="D27" s="208"/>
      <c r="E27" s="208"/>
      <c r="F27" s="208"/>
      <c r="G27" s="208"/>
      <c r="H27" s="208"/>
    </row>
  </sheetData>
  <sheetProtection/>
  <mergeCells count="4">
    <mergeCell ref="A2:H2"/>
    <mergeCell ref="A3:B3"/>
    <mergeCell ref="F3:H3"/>
    <mergeCell ref="A27:H27"/>
  </mergeCells>
  <printOptions horizontalCentered="1"/>
  <pageMargins left="0.39" right="0.39" top="0.23" bottom="0.4" header="0.39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5.57421875" style="27" customWidth="1"/>
    <col min="2" max="2" width="26.421875" style="28" customWidth="1"/>
    <col min="3" max="4" width="8.140625" style="29" customWidth="1"/>
    <col min="5" max="5" width="10.00390625" style="29" customWidth="1"/>
    <col min="6" max="6" width="5.57421875" style="27" customWidth="1"/>
    <col min="7" max="7" width="42.140625" style="30" customWidth="1"/>
    <col min="8" max="9" width="8.140625" style="31" customWidth="1"/>
    <col min="10" max="10" width="10.00390625" style="28" customWidth="1"/>
    <col min="11" max="16384" width="9.00390625" style="28" customWidth="1"/>
  </cols>
  <sheetData>
    <row r="1" spans="1:9" s="21" customFormat="1" ht="22.5" customHeight="1">
      <c r="A1" s="215" t="s">
        <v>550</v>
      </c>
      <c r="B1" s="216"/>
      <c r="C1" s="216"/>
      <c r="D1" s="216"/>
      <c r="E1" s="216"/>
      <c r="F1" s="216"/>
      <c r="G1" s="216"/>
      <c r="H1" s="216"/>
      <c r="I1" s="32"/>
    </row>
    <row r="2" spans="1:10" s="22" customFormat="1" ht="41.25" customHeight="1">
      <c r="A2" s="217" t="s">
        <v>325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s="23" customFormat="1" ht="22.5" customHeight="1">
      <c r="A3" s="218"/>
      <c r="B3" s="218"/>
      <c r="C3" s="33"/>
      <c r="D3" s="33"/>
      <c r="E3" s="33"/>
      <c r="F3" s="34"/>
      <c r="G3" s="219"/>
      <c r="H3" s="219"/>
      <c r="I3" s="66"/>
      <c r="J3" s="67" t="s">
        <v>326</v>
      </c>
    </row>
    <row r="4" spans="1:10" s="23" customFormat="1" ht="33.75" customHeight="1">
      <c r="A4" s="35" t="s">
        <v>327</v>
      </c>
      <c r="B4" s="36" t="s">
        <v>328</v>
      </c>
      <c r="C4" s="37" t="s">
        <v>571</v>
      </c>
      <c r="D4" s="37" t="s">
        <v>570</v>
      </c>
      <c r="E4" s="37" t="s">
        <v>574</v>
      </c>
      <c r="F4" s="38" t="s">
        <v>327</v>
      </c>
      <c r="G4" s="38" t="s">
        <v>329</v>
      </c>
      <c r="H4" s="37" t="s">
        <v>571</v>
      </c>
      <c r="I4" s="37" t="s">
        <v>570</v>
      </c>
      <c r="J4" s="37" t="s">
        <v>574</v>
      </c>
    </row>
    <row r="5" spans="1:10" s="24" customFormat="1" ht="22.5" customHeight="1">
      <c r="A5" s="220" t="s">
        <v>330</v>
      </c>
      <c r="B5" s="221"/>
      <c r="C5" s="39">
        <f>SUM(C6:C35)</f>
        <v>94283.32</v>
      </c>
      <c r="D5" s="39">
        <f>SUM(D6:D35)</f>
        <v>41923</v>
      </c>
      <c r="E5" s="39">
        <f>D5-C5</f>
        <v>-52360.32000000001</v>
      </c>
      <c r="F5" s="214" t="s">
        <v>331</v>
      </c>
      <c r="G5" s="214"/>
      <c r="H5" s="40">
        <f>ROUND(SUM(H6:H9),0)</f>
        <v>23103</v>
      </c>
      <c r="I5" s="55">
        <f>SUM(I6:I9)</f>
        <v>2361</v>
      </c>
      <c r="J5" s="55">
        <f aca="true" t="shared" si="0" ref="J5:J36">I5-H5</f>
        <v>-20742</v>
      </c>
    </row>
    <row r="6" spans="1:10" s="23" customFormat="1" ht="22.5" customHeight="1">
      <c r="A6" s="41">
        <v>1</v>
      </c>
      <c r="B6" s="42" t="s">
        <v>332</v>
      </c>
      <c r="C6" s="43">
        <v>52360</v>
      </c>
      <c r="D6" s="43"/>
      <c r="E6" s="43">
        <f>D6-C6</f>
        <v>-52360</v>
      </c>
      <c r="F6" s="44">
        <v>1</v>
      </c>
      <c r="G6" s="45" t="s">
        <v>333</v>
      </c>
      <c r="H6" s="46">
        <v>2667</v>
      </c>
      <c r="I6" s="46">
        <v>2361</v>
      </c>
      <c r="J6" s="46">
        <f t="shared" si="0"/>
        <v>-306</v>
      </c>
    </row>
    <row r="7" spans="1:10" s="23" customFormat="1" ht="22.5" customHeight="1">
      <c r="A7" s="41">
        <v>2</v>
      </c>
      <c r="B7" s="47" t="s">
        <v>334</v>
      </c>
      <c r="C7" s="43">
        <v>10168.32</v>
      </c>
      <c r="D7" s="43">
        <v>10168</v>
      </c>
      <c r="E7" s="43">
        <f>D7-C7</f>
        <v>-0.31999999999970896</v>
      </c>
      <c r="F7" s="44">
        <v>2</v>
      </c>
      <c r="G7" s="45" t="s">
        <v>335</v>
      </c>
      <c r="H7" s="46">
        <v>7546</v>
      </c>
      <c r="I7" s="46"/>
      <c r="J7" s="46">
        <f t="shared" si="0"/>
        <v>-7546</v>
      </c>
    </row>
    <row r="8" spans="1:10" s="23" customFormat="1" ht="22.5" customHeight="1">
      <c r="A8" s="41">
        <v>3</v>
      </c>
      <c r="B8" s="47" t="s">
        <v>336</v>
      </c>
      <c r="C8" s="43">
        <v>31755</v>
      </c>
      <c r="D8" s="43">
        <v>31755</v>
      </c>
      <c r="E8" s="43">
        <f>D8-C8</f>
        <v>0</v>
      </c>
      <c r="F8" s="44">
        <v>3</v>
      </c>
      <c r="G8" s="45" t="s">
        <v>337</v>
      </c>
      <c r="H8" s="46">
        <v>8906.54</v>
      </c>
      <c r="I8" s="46"/>
      <c r="J8" s="46">
        <f t="shared" si="0"/>
        <v>-8906.54</v>
      </c>
    </row>
    <row r="9" spans="1:10" s="23" customFormat="1" ht="22.5" customHeight="1">
      <c r="A9" s="41">
        <v>4</v>
      </c>
      <c r="B9" s="47"/>
      <c r="C9" s="43"/>
      <c r="D9" s="43"/>
      <c r="E9" s="43"/>
      <c r="F9" s="44">
        <v>4</v>
      </c>
      <c r="G9" s="45" t="s">
        <v>338</v>
      </c>
      <c r="H9" s="46">
        <v>3983.4</v>
      </c>
      <c r="I9" s="46"/>
      <c r="J9" s="46">
        <f t="shared" si="0"/>
        <v>-3983.4</v>
      </c>
    </row>
    <row r="10" spans="1:10" s="23" customFormat="1" ht="22.5" customHeight="1">
      <c r="A10" s="41">
        <v>5</v>
      </c>
      <c r="B10" s="47"/>
      <c r="C10" s="43"/>
      <c r="D10" s="43"/>
      <c r="E10" s="43"/>
      <c r="F10" s="214" t="s">
        <v>339</v>
      </c>
      <c r="G10" s="214"/>
      <c r="H10" s="40">
        <f>ROUND(SUM(H11:H14),0)</f>
        <v>7202</v>
      </c>
      <c r="I10" s="55">
        <f>SUM(I11:I13)</f>
        <v>0</v>
      </c>
      <c r="J10" s="55">
        <f t="shared" si="0"/>
        <v>-7202</v>
      </c>
    </row>
    <row r="11" spans="1:10" s="25" customFormat="1" ht="22.5" customHeight="1">
      <c r="A11" s="48">
        <v>6</v>
      </c>
      <c r="B11" s="49"/>
      <c r="C11" s="50"/>
      <c r="D11" s="50"/>
      <c r="E11" s="50"/>
      <c r="F11" s="51">
        <v>1</v>
      </c>
      <c r="G11" s="52" t="s">
        <v>340</v>
      </c>
      <c r="H11" s="53">
        <v>6632</v>
      </c>
      <c r="I11" s="53"/>
      <c r="J11" s="53">
        <f t="shared" si="0"/>
        <v>-6632</v>
      </c>
    </row>
    <row r="12" spans="1:10" s="25" customFormat="1" ht="22.5" customHeight="1">
      <c r="A12" s="48">
        <v>7</v>
      </c>
      <c r="B12" s="54"/>
      <c r="C12" s="50"/>
      <c r="D12" s="50"/>
      <c r="E12" s="50"/>
      <c r="F12" s="51">
        <v>2</v>
      </c>
      <c r="G12" s="52" t="s">
        <v>341</v>
      </c>
      <c r="H12" s="53">
        <v>60.24</v>
      </c>
      <c r="I12" s="53"/>
      <c r="J12" s="53">
        <f t="shared" si="0"/>
        <v>-60.24</v>
      </c>
    </row>
    <row r="13" spans="1:10" s="26" customFormat="1" ht="22.5" customHeight="1">
      <c r="A13" s="48">
        <v>8</v>
      </c>
      <c r="B13" s="54"/>
      <c r="C13" s="50"/>
      <c r="D13" s="50"/>
      <c r="E13" s="50"/>
      <c r="F13" s="51">
        <v>3</v>
      </c>
      <c r="G13" s="52" t="s">
        <v>342</v>
      </c>
      <c r="H13" s="53">
        <v>18</v>
      </c>
      <c r="I13" s="53"/>
      <c r="J13" s="53">
        <f t="shared" si="0"/>
        <v>-18</v>
      </c>
    </row>
    <row r="14" spans="1:10" s="26" customFormat="1" ht="22.5" customHeight="1">
      <c r="A14" s="48">
        <v>9</v>
      </c>
      <c r="B14" s="54"/>
      <c r="C14" s="50"/>
      <c r="D14" s="50"/>
      <c r="E14" s="50"/>
      <c r="F14" s="51">
        <v>4</v>
      </c>
      <c r="G14" s="52" t="s">
        <v>343</v>
      </c>
      <c r="H14" s="53">
        <v>492</v>
      </c>
      <c r="I14" s="53"/>
      <c r="J14" s="53">
        <f t="shared" si="0"/>
        <v>-492</v>
      </c>
    </row>
    <row r="15" spans="1:10" s="23" customFormat="1" ht="22.5" customHeight="1">
      <c r="A15" s="41">
        <v>10</v>
      </c>
      <c r="B15" s="47"/>
      <c r="C15" s="43"/>
      <c r="D15" s="43"/>
      <c r="E15" s="43"/>
      <c r="F15" s="214" t="s">
        <v>344</v>
      </c>
      <c r="G15" s="214"/>
      <c r="H15" s="55">
        <f>SUM(H16:H16)</f>
        <v>2000</v>
      </c>
      <c r="I15" s="55">
        <f>SUM(I16:I16)</f>
        <v>0</v>
      </c>
      <c r="J15" s="55">
        <f t="shared" si="0"/>
        <v>-2000</v>
      </c>
    </row>
    <row r="16" spans="1:10" s="26" customFormat="1" ht="33.75" customHeight="1">
      <c r="A16" s="48">
        <v>11</v>
      </c>
      <c r="B16" s="49"/>
      <c r="C16" s="56"/>
      <c r="D16" s="56"/>
      <c r="E16" s="57"/>
      <c r="F16" s="48">
        <v>1</v>
      </c>
      <c r="G16" s="49" t="s">
        <v>345</v>
      </c>
      <c r="H16" s="58">
        <v>2000</v>
      </c>
      <c r="I16" s="58"/>
      <c r="J16" s="58">
        <f t="shared" si="0"/>
        <v>-2000</v>
      </c>
    </row>
    <row r="17" spans="1:10" ht="22.5" customHeight="1">
      <c r="A17" s="41">
        <v>12</v>
      </c>
      <c r="B17" s="59"/>
      <c r="C17" s="43"/>
      <c r="D17" s="43"/>
      <c r="E17" s="43"/>
      <c r="F17" s="209" t="s">
        <v>346</v>
      </c>
      <c r="G17" s="210"/>
      <c r="H17" s="55">
        <v>3353</v>
      </c>
      <c r="I17" s="55">
        <v>3353</v>
      </c>
      <c r="J17" s="55">
        <f t="shared" si="0"/>
        <v>0</v>
      </c>
    </row>
    <row r="18" spans="1:10" ht="22.5" customHeight="1">
      <c r="A18" s="41">
        <v>13</v>
      </c>
      <c r="B18" s="59"/>
      <c r="C18" s="43"/>
      <c r="D18" s="43"/>
      <c r="E18" s="43"/>
      <c r="F18" s="210" t="s">
        <v>347</v>
      </c>
      <c r="G18" s="210"/>
      <c r="H18" s="40">
        <f>SUM(H19:H29)</f>
        <v>2056</v>
      </c>
      <c r="I18" s="55">
        <f>SUM(I19:I29)</f>
        <v>0</v>
      </c>
      <c r="J18" s="55">
        <f t="shared" si="0"/>
        <v>-2056</v>
      </c>
    </row>
    <row r="19" spans="1:10" s="26" customFormat="1" ht="22.5" customHeight="1">
      <c r="A19" s="48">
        <v>14</v>
      </c>
      <c r="B19" s="60"/>
      <c r="C19" s="60"/>
      <c r="D19" s="60"/>
      <c r="E19" s="61"/>
      <c r="F19" s="48">
        <v>1</v>
      </c>
      <c r="G19" s="49" t="s">
        <v>348</v>
      </c>
      <c r="H19" s="58">
        <v>385</v>
      </c>
      <c r="I19" s="58"/>
      <c r="J19" s="58">
        <f t="shared" si="0"/>
        <v>-385</v>
      </c>
    </row>
    <row r="20" spans="1:10" s="26" customFormat="1" ht="22.5" customHeight="1">
      <c r="A20" s="48">
        <v>15</v>
      </c>
      <c r="B20" s="49"/>
      <c r="C20" s="56"/>
      <c r="D20" s="56"/>
      <c r="E20" s="57"/>
      <c r="F20" s="48">
        <v>2</v>
      </c>
      <c r="G20" s="49" t="s">
        <v>349</v>
      </c>
      <c r="H20" s="58">
        <v>361</v>
      </c>
      <c r="I20" s="58"/>
      <c r="J20" s="58">
        <f t="shared" si="0"/>
        <v>-361</v>
      </c>
    </row>
    <row r="21" spans="1:10" s="26" customFormat="1" ht="22.5" customHeight="1">
      <c r="A21" s="48">
        <v>16</v>
      </c>
      <c r="B21" s="49"/>
      <c r="C21" s="56"/>
      <c r="D21" s="56"/>
      <c r="E21" s="57"/>
      <c r="F21" s="48">
        <v>3</v>
      </c>
      <c r="G21" s="49" t="s">
        <v>350</v>
      </c>
      <c r="H21" s="58">
        <v>350</v>
      </c>
      <c r="I21" s="58"/>
      <c r="J21" s="58">
        <f t="shared" si="0"/>
        <v>-350</v>
      </c>
    </row>
    <row r="22" spans="1:10" s="26" customFormat="1" ht="22.5" customHeight="1">
      <c r="A22" s="48">
        <v>17</v>
      </c>
      <c r="B22" s="49"/>
      <c r="C22" s="56"/>
      <c r="D22" s="56"/>
      <c r="E22" s="57"/>
      <c r="F22" s="48">
        <v>4</v>
      </c>
      <c r="G22" s="49" t="s">
        <v>351</v>
      </c>
      <c r="H22" s="58">
        <v>338</v>
      </c>
      <c r="I22" s="58"/>
      <c r="J22" s="58">
        <f t="shared" si="0"/>
        <v>-338</v>
      </c>
    </row>
    <row r="23" spans="1:10" s="26" customFormat="1" ht="22.5" customHeight="1">
      <c r="A23" s="48">
        <v>18</v>
      </c>
      <c r="B23" s="49"/>
      <c r="C23" s="56"/>
      <c r="D23" s="56"/>
      <c r="E23" s="57"/>
      <c r="F23" s="48">
        <v>5</v>
      </c>
      <c r="G23" s="49" t="s">
        <v>352</v>
      </c>
      <c r="H23" s="58">
        <v>320</v>
      </c>
      <c r="I23" s="58"/>
      <c r="J23" s="58">
        <f t="shared" si="0"/>
        <v>-320</v>
      </c>
    </row>
    <row r="24" spans="1:10" s="26" customFormat="1" ht="22.5" customHeight="1">
      <c r="A24" s="48">
        <v>19</v>
      </c>
      <c r="B24" s="60"/>
      <c r="C24" s="62"/>
      <c r="D24" s="62"/>
      <c r="E24" s="62"/>
      <c r="F24" s="48">
        <v>6</v>
      </c>
      <c r="G24" s="49" t="s">
        <v>353</v>
      </c>
      <c r="H24" s="58">
        <v>89</v>
      </c>
      <c r="I24" s="58"/>
      <c r="J24" s="58">
        <f t="shared" si="0"/>
        <v>-89</v>
      </c>
    </row>
    <row r="25" spans="1:10" s="26" customFormat="1" ht="42" customHeight="1">
      <c r="A25" s="48">
        <v>20</v>
      </c>
      <c r="B25" s="60"/>
      <c r="C25" s="62"/>
      <c r="D25" s="62"/>
      <c r="E25" s="62"/>
      <c r="F25" s="48">
        <v>7</v>
      </c>
      <c r="G25" s="49" t="s">
        <v>354</v>
      </c>
      <c r="H25" s="58">
        <v>89</v>
      </c>
      <c r="I25" s="58"/>
      <c r="J25" s="58">
        <f t="shared" si="0"/>
        <v>-89</v>
      </c>
    </row>
    <row r="26" spans="1:10" s="26" customFormat="1" ht="22.5" customHeight="1">
      <c r="A26" s="48">
        <v>21</v>
      </c>
      <c r="B26" s="60"/>
      <c r="C26" s="62"/>
      <c r="D26" s="62"/>
      <c r="E26" s="62"/>
      <c r="F26" s="48">
        <v>8</v>
      </c>
      <c r="G26" s="49" t="s">
        <v>355</v>
      </c>
      <c r="H26" s="58">
        <v>57</v>
      </c>
      <c r="I26" s="58"/>
      <c r="J26" s="58">
        <f t="shared" si="0"/>
        <v>-57</v>
      </c>
    </row>
    <row r="27" spans="1:10" s="26" customFormat="1" ht="22.5" customHeight="1">
      <c r="A27" s="48">
        <v>22</v>
      </c>
      <c r="B27" s="60"/>
      <c r="C27" s="62"/>
      <c r="D27" s="62"/>
      <c r="E27" s="62"/>
      <c r="F27" s="48">
        <v>9</v>
      </c>
      <c r="G27" s="49" t="s">
        <v>356</v>
      </c>
      <c r="H27" s="58">
        <v>41</v>
      </c>
      <c r="I27" s="58"/>
      <c r="J27" s="58">
        <f t="shared" si="0"/>
        <v>-41</v>
      </c>
    </row>
    <row r="28" spans="1:10" s="26" customFormat="1" ht="22.5" customHeight="1">
      <c r="A28" s="48">
        <v>23</v>
      </c>
      <c r="B28" s="60"/>
      <c r="C28" s="62"/>
      <c r="D28" s="62"/>
      <c r="E28" s="62"/>
      <c r="F28" s="48">
        <v>10</v>
      </c>
      <c r="G28" s="49" t="s">
        <v>357</v>
      </c>
      <c r="H28" s="58">
        <v>20</v>
      </c>
      <c r="I28" s="58"/>
      <c r="J28" s="58">
        <f t="shared" si="0"/>
        <v>-20</v>
      </c>
    </row>
    <row r="29" spans="1:10" s="26" customFormat="1" ht="22.5" customHeight="1">
      <c r="A29" s="48">
        <v>24</v>
      </c>
      <c r="B29" s="60"/>
      <c r="C29" s="62"/>
      <c r="D29" s="62"/>
      <c r="E29" s="62"/>
      <c r="F29" s="48">
        <v>11</v>
      </c>
      <c r="G29" s="49" t="s">
        <v>358</v>
      </c>
      <c r="H29" s="58">
        <v>6</v>
      </c>
      <c r="I29" s="58"/>
      <c r="J29" s="58">
        <f t="shared" si="0"/>
        <v>-6</v>
      </c>
    </row>
    <row r="30" spans="1:10" ht="22.5" customHeight="1">
      <c r="A30" s="41">
        <v>25</v>
      </c>
      <c r="B30" s="59"/>
      <c r="C30" s="63"/>
      <c r="D30" s="63"/>
      <c r="E30" s="63"/>
      <c r="F30" s="214" t="s">
        <v>359</v>
      </c>
      <c r="G30" s="214"/>
      <c r="H30" s="55">
        <v>46</v>
      </c>
      <c r="I30" s="55">
        <v>46</v>
      </c>
      <c r="J30" s="55">
        <f t="shared" si="0"/>
        <v>0</v>
      </c>
    </row>
    <row r="31" spans="1:10" ht="22.5" customHeight="1">
      <c r="A31" s="41">
        <v>26</v>
      </c>
      <c r="B31" s="59"/>
      <c r="C31" s="63"/>
      <c r="D31" s="63"/>
      <c r="E31" s="63"/>
      <c r="F31" s="214" t="s">
        <v>360</v>
      </c>
      <c r="G31" s="214"/>
      <c r="H31" s="55">
        <v>17276</v>
      </c>
      <c r="I31" s="55">
        <v>17276</v>
      </c>
      <c r="J31" s="55">
        <f t="shared" si="0"/>
        <v>0</v>
      </c>
    </row>
    <row r="32" spans="1:10" ht="22.5" customHeight="1">
      <c r="A32" s="41">
        <v>27</v>
      </c>
      <c r="B32" s="59"/>
      <c r="C32" s="63"/>
      <c r="D32" s="63"/>
      <c r="E32" s="63"/>
      <c r="F32" s="209" t="s">
        <v>361</v>
      </c>
      <c r="G32" s="210"/>
      <c r="H32" s="55">
        <v>28177</v>
      </c>
      <c r="I32" s="55">
        <f>21248-2361</f>
        <v>18887</v>
      </c>
      <c r="J32" s="55">
        <f t="shared" si="0"/>
        <v>-9290</v>
      </c>
    </row>
    <row r="33" spans="1:10" ht="22.5" customHeight="1">
      <c r="A33" s="41">
        <v>28</v>
      </c>
      <c r="B33" s="47"/>
      <c r="C33" s="43"/>
      <c r="D33" s="43"/>
      <c r="E33" s="43"/>
      <c r="F33" s="209" t="s">
        <v>362</v>
      </c>
      <c r="G33" s="210"/>
      <c r="H33" s="55">
        <f>SUM(H34:H35)</f>
        <v>11070</v>
      </c>
      <c r="I33" s="55">
        <f>SUM(I34:I35)</f>
        <v>0</v>
      </c>
      <c r="J33" s="55">
        <f t="shared" si="0"/>
        <v>-11070</v>
      </c>
    </row>
    <row r="34" spans="1:10" s="26" customFormat="1" ht="33.75" customHeight="1">
      <c r="A34" s="48">
        <v>29</v>
      </c>
      <c r="B34" s="49"/>
      <c r="C34" s="50"/>
      <c r="D34" s="50"/>
      <c r="E34" s="50"/>
      <c r="F34" s="51">
        <v>1</v>
      </c>
      <c r="G34" s="64" t="s">
        <v>363</v>
      </c>
      <c r="H34" s="53">
        <v>10000</v>
      </c>
      <c r="I34" s="53"/>
      <c r="J34" s="53">
        <f t="shared" si="0"/>
        <v>-10000</v>
      </c>
    </row>
    <row r="35" spans="1:10" s="26" customFormat="1" ht="22.5" customHeight="1">
      <c r="A35" s="48">
        <v>30</v>
      </c>
      <c r="B35" s="49"/>
      <c r="C35" s="50"/>
      <c r="D35" s="50"/>
      <c r="E35" s="50"/>
      <c r="F35" s="51">
        <v>2</v>
      </c>
      <c r="G35" s="64" t="s">
        <v>364</v>
      </c>
      <c r="H35" s="53">
        <v>1070</v>
      </c>
      <c r="I35" s="53"/>
      <c r="J35" s="53">
        <f t="shared" si="0"/>
        <v>-1070</v>
      </c>
    </row>
    <row r="36" spans="1:10" ht="22.5" customHeight="1">
      <c r="A36" s="211" t="s">
        <v>365</v>
      </c>
      <c r="B36" s="211"/>
      <c r="C36" s="65">
        <f>C5+C13</f>
        <v>94283.32</v>
      </c>
      <c r="D36" s="65">
        <f>D5+D13</f>
        <v>41923</v>
      </c>
      <c r="E36" s="65">
        <f>E5+E13</f>
        <v>-52360.32000000001</v>
      </c>
      <c r="F36" s="212" t="s">
        <v>366</v>
      </c>
      <c r="G36" s="212"/>
      <c r="H36" s="65">
        <f>SUM(H5,H10,H15,H17:H18,H30:H33)</f>
        <v>94283</v>
      </c>
      <c r="I36" s="65">
        <f>SUM(I5,I10,I15,I17:I18,I30:I33)</f>
        <v>41923</v>
      </c>
      <c r="J36" s="65">
        <f t="shared" si="0"/>
        <v>-52360</v>
      </c>
    </row>
    <row r="37" spans="1:10" ht="21.75" customHeight="1">
      <c r="A37" s="213" t="s">
        <v>367</v>
      </c>
      <c r="B37" s="213"/>
      <c r="C37" s="213"/>
      <c r="D37" s="213"/>
      <c r="E37" s="213"/>
      <c r="F37" s="213"/>
      <c r="G37" s="213"/>
      <c r="H37" s="213"/>
      <c r="I37" s="213"/>
      <c r="J37" s="213"/>
    </row>
  </sheetData>
  <sheetProtection/>
  <mergeCells count="17">
    <mergeCell ref="F31:G31"/>
    <mergeCell ref="A1:H1"/>
    <mergeCell ref="A2:J2"/>
    <mergeCell ref="A3:B3"/>
    <mergeCell ref="G3:H3"/>
    <mergeCell ref="A5:B5"/>
    <mergeCell ref="F5:G5"/>
    <mergeCell ref="F32:G32"/>
    <mergeCell ref="F33:G33"/>
    <mergeCell ref="A36:B36"/>
    <mergeCell ref="F36:G36"/>
    <mergeCell ref="A37:J37"/>
    <mergeCell ref="F10:G10"/>
    <mergeCell ref="F15:G15"/>
    <mergeCell ref="F17:G17"/>
    <mergeCell ref="F18:G18"/>
    <mergeCell ref="F30:G30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39"/>
  <sheetViews>
    <sheetView zoomScalePageLayoutView="0" workbookViewId="0" topLeftCell="A139">
      <selection activeCell="A64" sqref="A64"/>
    </sheetView>
  </sheetViews>
  <sheetFormatPr defaultColWidth="9.140625" defaultRowHeight="15"/>
  <cols>
    <col min="1" max="1" width="49.7109375" style="2" customWidth="1"/>
    <col min="2" max="2" width="12.140625" style="2" customWidth="1"/>
    <col min="3" max="3" width="12.140625" style="3" customWidth="1"/>
    <col min="4" max="8" width="12.140625" style="4" customWidth="1"/>
    <col min="9" max="9" width="10.421875" style="4" hidden="1" customWidth="1"/>
    <col min="10" max="10" width="7.421875" style="4" hidden="1" customWidth="1"/>
    <col min="11" max="249" width="9.00390625" style="4" customWidth="1"/>
    <col min="250" max="16384" width="9.00390625" style="5" customWidth="1"/>
  </cols>
  <sheetData>
    <row r="1" spans="1:249" s="1" customFormat="1" ht="18" customHeight="1">
      <c r="A1" s="166" t="s">
        <v>551</v>
      </c>
      <c r="B1" s="6"/>
      <c r="C1" s="7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8" ht="45" customHeight="1">
      <c r="A2" s="227" t="s">
        <v>368</v>
      </c>
      <c r="B2" s="227"/>
      <c r="C2" s="227"/>
      <c r="D2" s="227"/>
      <c r="E2" s="227"/>
      <c r="F2" s="227"/>
      <c r="G2" s="227"/>
      <c r="H2" s="227"/>
    </row>
    <row r="3" spans="1:249" s="1" customFormat="1" ht="18" customHeight="1">
      <c r="A3" s="10"/>
      <c r="B3" s="10"/>
      <c r="C3" s="11"/>
      <c r="D3" s="12"/>
      <c r="E3" s="12"/>
      <c r="F3" s="12"/>
      <c r="G3" s="226" t="s">
        <v>292</v>
      </c>
      <c r="H3" s="226"/>
      <c r="I3" s="13"/>
      <c r="J3" s="13"/>
      <c r="K3" s="13"/>
      <c r="L3" s="1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s="169" customFormat="1" ht="18" customHeight="1">
      <c r="A4" s="223" t="s">
        <v>369</v>
      </c>
      <c r="B4" s="222" t="s">
        <v>575</v>
      </c>
      <c r="C4" s="224" t="s">
        <v>565</v>
      </c>
      <c r="D4" s="224"/>
      <c r="E4" s="224"/>
      <c r="F4" s="224"/>
      <c r="G4" s="224"/>
      <c r="H4" s="225" t="s">
        <v>572</v>
      </c>
      <c r="I4" s="19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</row>
    <row r="5" spans="1:249" s="169" customFormat="1" ht="37.5">
      <c r="A5" s="223"/>
      <c r="B5" s="222"/>
      <c r="C5" s="170" t="s">
        <v>370</v>
      </c>
      <c r="D5" s="14" t="s">
        <v>371</v>
      </c>
      <c r="E5" s="14" t="s">
        <v>372</v>
      </c>
      <c r="F5" s="14" t="s">
        <v>373</v>
      </c>
      <c r="G5" s="100" t="s">
        <v>374</v>
      </c>
      <c r="H5" s="225"/>
      <c r="I5" s="19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8"/>
      <c r="IF5" s="168"/>
      <c r="IG5" s="168"/>
      <c r="IH5" s="168"/>
      <c r="II5" s="168"/>
      <c r="IJ5" s="168"/>
      <c r="IK5" s="168"/>
      <c r="IL5" s="168"/>
      <c r="IM5" s="168"/>
      <c r="IN5" s="168"/>
      <c r="IO5" s="168"/>
    </row>
    <row r="6" spans="1:249" s="172" customFormat="1" ht="18" customHeight="1">
      <c r="A6" s="15" t="s">
        <v>375</v>
      </c>
      <c r="B6" s="20">
        <f aca="true" t="shared" si="0" ref="B6:G6">SUM(B7,B9,B11,B13,B15)</f>
        <v>50</v>
      </c>
      <c r="C6" s="20">
        <f t="shared" si="0"/>
        <v>50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50</v>
      </c>
      <c r="H6" s="20">
        <f aca="true" t="shared" si="1" ref="H6:H37">C6-B6</f>
        <v>0</v>
      </c>
      <c r="I6" s="15">
        <v>201</v>
      </c>
      <c r="J6" s="171" t="s">
        <v>376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</row>
    <row r="7" spans="1:249" s="175" customFormat="1" ht="18" customHeight="1">
      <c r="A7" s="16" t="s">
        <v>377</v>
      </c>
      <c r="B7" s="173">
        <f aca="true" t="shared" si="2" ref="B7:G7">SUM(B8)</f>
        <v>4</v>
      </c>
      <c r="C7" s="173">
        <f t="shared" si="2"/>
        <v>4</v>
      </c>
      <c r="D7" s="173">
        <f t="shared" si="2"/>
        <v>0</v>
      </c>
      <c r="E7" s="173">
        <f t="shared" si="2"/>
        <v>0</v>
      </c>
      <c r="F7" s="173">
        <f t="shared" si="2"/>
        <v>0</v>
      </c>
      <c r="G7" s="173">
        <f t="shared" si="2"/>
        <v>4</v>
      </c>
      <c r="H7" s="173">
        <f t="shared" si="1"/>
        <v>0</v>
      </c>
      <c r="I7" s="16">
        <v>20101</v>
      </c>
      <c r="J7" s="174" t="s">
        <v>378</v>
      </c>
      <c r="K7" s="174"/>
      <c r="L7" s="174"/>
      <c r="M7" s="171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</row>
    <row r="8" spans="1:249" s="169" customFormat="1" ht="18" customHeight="1">
      <c r="A8" s="176" t="s">
        <v>379</v>
      </c>
      <c r="B8" s="167">
        <v>4</v>
      </c>
      <c r="C8" s="167">
        <f>SUM(D8:G8)</f>
        <v>4</v>
      </c>
      <c r="D8" s="167"/>
      <c r="E8" s="167"/>
      <c r="F8" s="167"/>
      <c r="G8" s="167">
        <v>4</v>
      </c>
      <c r="H8" s="167">
        <f t="shared" si="1"/>
        <v>0</v>
      </c>
      <c r="I8" s="19">
        <v>2010107</v>
      </c>
      <c r="J8" s="168" t="s">
        <v>380</v>
      </c>
      <c r="K8" s="168"/>
      <c r="L8" s="168"/>
      <c r="M8" s="171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</row>
    <row r="9" spans="1:249" s="175" customFormat="1" ht="18" customHeight="1">
      <c r="A9" s="16" t="s">
        <v>381</v>
      </c>
      <c r="B9" s="173">
        <f aca="true" t="shared" si="3" ref="B9:G9">SUM(B10)</f>
        <v>1</v>
      </c>
      <c r="C9" s="173">
        <f t="shared" si="3"/>
        <v>1</v>
      </c>
      <c r="D9" s="173">
        <f t="shared" si="3"/>
        <v>0</v>
      </c>
      <c r="E9" s="173">
        <f t="shared" si="3"/>
        <v>0</v>
      </c>
      <c r="F9" s="173">
        <f t="shared" si="3"/>
        <v>0</v>
      </c>
      <c r="G9" s="173">
        <f t="shared" si="3"/>
        <v>1</v>
      </c>
      <c r="H9" s="173">
        <f t="shared" si="1"/>
        <v>0</v>
      </c>
      <c r="I9" s="16">
        <v>20106</v>
      </c>
      <c r="J9" s="174" t="s">
        <v>378</v>
      </c>
      <c r="K9" s="174"/>
      <c r="L9" s="174"/>
      <c r="M9" s="171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</row>
    <row r="10" spans="1:249" s="169" customFormat="1" ht="18" customHeight="1">
      <c r="A10" s="176" t="s">
        <v>382</v>
      </c>
      <c r="B10" s="167">
        <v>1</v>
      </c>
      <c r="C10" s="167">
        <f>SUM(D10:G10)</f>
        <v>1</v>
      </c>
      <c r="D10" s="167">
        <v>0</v>
      </c>
      <c r="E10" s="167">
        <v>0</v>
      </c>
      <c r="F10" s="167">
        <v>0</v>
      </c>
      <c r="G10" s="167">
        <v>1</v>
      </c>
      <c r="H10" s="167">
        <f t="shared" si="1"/>
        <v>0</v>
      </c>
      <c r="I10" s="19">
        <v>2011099</v>
      </c>
      <c r="J10" s="168" t="s">
        <v>380</v>
      </c>
      <c r="K10" s="168"/>
      <c r="L10" s="168"/>
      <c r="M10" s="171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</row>
    <row r="11" spans="1:249" s="175" customFormat="1" ht="18" customHeight="1">
      <c r="A11" s="16" t="s">
        <v>383</v>
      </c>
      <c r="B11" s="173">
        <f aca="true" t="shared" si="4" ref="B11:G11">SUM(B12)</f>
        <v>1</v>
      </c>
      <c r="C11" s="173">
        <f t="shared" si="4"/>
        <v>1</v>
      </c>
      <c r="D11" s="173">
        <f t="shared" si="4"/>
        <v>0</v>
      </c>
      <c r="E11" s="173">
        <f t="shared" si="4"/>
        <v>0</v>
      </c>
      <c r="F11" s="173">
        <f t="shared" si="4"/>
        <v>0</v>
      </c>
      <c r="G11" s="173">
        <f t="shared" si="4"/>
        <v>1</v>
      </c>
      <c r="H11" s="173">
        <f t="shared" si="1"/>
        <v>0</v>
      </c>
      <c r="I11" s="16">
        <v>20111</v>
      </c>
      <c r="J11" s="174" t="s">
        <v>378</v>
      </c>
      <c r="K11" s="174"/>
      <c r="L11" s="174"/>
      <c r="M11" s="171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</row>
    <row r="12" spans="1:249" s="169" customFormat="1" ht="18" customHeight="1">
      <c r="A12" s="176" t="s">
        <v>384</v>
      </c>
      <c r="B12" s="167">
        <v>1</v>
      </c>
      <c r="C12" s="167">
        <f>SUM(D12:G12)</f>
        <v>1</v>
      </c>
      <c r="D12" s="167"/>
      <c r="E12" s="167"/>
      <c r="F12" s="167"/>
      <c r="G12" s="167">
        <v>1</v>
      </c>
      <c r="H12" s="167">
        <f t="shared" si="1"/>
        <v>0</v>
      </c>
      <c r="I12" s="19">
        <v>2011102</v>
      </c>
      <c r="J12" s="168" t="s">
        <v>380</v>
      </c>
      <c r="K12" s="168"/>
      <c r="L12" s="168"/>
      <c r="M12" s="171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</row>
    <row r="13" spans="1:249" s="175" customFormat="1" ht="18" customHeight="1">
      <c r="A13" s="16" t="s">
        <v>385</v>
      </c>
      <c r="B13" s="173">
        <f aca="true" t="shared" si="5" ref="B13:G13">SUM(B14)</f>
        <v>10</v>
      </c>
      <c r="C13" s="173">
        <f t="shared" si="5"/>
        <v>10</v>
      </c>
      <c r="D13" s="173">
        <f t="shared" si="5"/>
        <v>0</v>
      </c>
      <c r="E13" s="173">
        <f t="shared" si="5"/>
        <v>0</v>
      </c>
      <c r="F13" s="173">
        <f t="shared" si="5"/>
        <v>0</v>
      </c>
      <c r="G13" s="173">
        <f t="shared" si="5"/>
        <v>10</v>
      </c>
      <c r="H13" s="173">
        <f t="shared" si="1"/>
        <v>0</v>
      </c>
      <c r="I13" s="16">
        <v>20129</v>
      </c>
      <c r="J13" s="174" t="s">
        <v>378</v>
      </c>
      <c r="K13" s="174"/>
      <c r="L13" s="174"/>
      <c r="M13" s="171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</row>
    <row r="14" spans="1:249" s="169" customFormat="1" ht="18" customHeight="1">
      <c r="A14" s="176" t="s">
        <v>384</v>
      </c>
      <c r="B14" s="167">
        <v>10</v>
      </c>
      <c r="C14" s="167">
        <f>SUM(D14:G14)</f>
        <v>10</v>
      </c>
      <c r="D14" s="167"/>
      <c r="E14" s="167"/>
      <c r="F14" s="167"/>
      <c r="G14" s="167">
        <v>10</v>
      </c>
      <c r="H14" s="167">
        <f t="shared" si="1"/>
        <v>0</v>
      </c>
      <c r="I14" s="19">
        <v>2012902</v>
      </c>
      <c r="J14" s="168" t="s">
        <v>380</v>
      </c>
      <c r="K14" s="168"/>
      <c r="L14" s="168"/>
      <c r="M14" s="171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</row>
    <row r="15" spans="1:249" s="175" customFormat="1" ht="18" customHeight="1">
      <c r="A15" s="16" t="s">
        <v>386</v>
      </c>
      <c r="B15" s="173">
        <f aca="true" t="shared" si="6" ref="B15:G15">SUM(B16)</f>
        <v>34</v>
      </c>
      <c r="C15" s="173">
        <f t="shared" si="6"/>
        <v>34</v>
      </c>
      <c r="D15" s="173">
        <f t="shared" si="6"/>
        <v>0</v>
      </c>
      <c r="E15" s="173">
        <f t="shared" si="6"/>
        <v>0</v>
      </c>
      <c r="F15" s="173">
        <f t="shared" si="6"/>
        <v>0</v>
      </c>
      <c r="G15" s="173">
        <f t="shared" si="6"/>
        <v>34</v>
      </c>
      <c r="H15" s="173">
        <f t="shared" si="1"/>
        <v>0</v>
      </c>
      <c r="I15" s="16">
        <v>20132</v>
      </c>
      <c r="J15" s="174" t="s">
        <v>378</v>
      </c>
      <c r="K15" s="174"/>
      <c r="L15" s="174"/>
      <c r="M15" s="171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  <c r="IO15" s="174"/>
    </row>
    <row r="16" spans="1:249" s="169" customFormat="1" ht="18" customHeight="1">
      <c r="A16" s="176" t="s">
        <v>387</v>
      </c>
      <c r="B16" s="167">
        <v>34</v>
      </c>
      <c r="C16" s="167">
        <f>SUM(D16:G16)</f>
        <v>34</v>
      </c>
      <c r="D16" s="167"/>
      <c r="E16" s="167"/>
      <c r="F16" s="167"/>
      <c r="G16" s="167">
        <v>34</v>
      </c>
      <c r="H16" s="167">
        <f t="shared" si="1"/>
        <v>0</v>
      </c>
      <c r="I16" s="19">
        <v>2013299</v>
      </c>
      <c r="J16" s="168" t="s">
        <v>380</v>
      </c>
      <c r="K16" s="168"/>
      <c r="L16" s="168"/>
      <c r="M16" s="171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</row>
    <row r="17" spans="1:249" s="172" customFormat="1" ht="18" customHeight="1">
      <c r="A17" s="15" t="s">
        <v>388</v>
      </c>
      <c r="B17" s="20">
        <f>SUM(B18)</f>
        <v>31</v>
      </c>
      <c r="C17" s="20">
        <f aca="true" t="shared" si="7" ref="C17:G18">SUM(C18)</f>
        <v>31</v>
      </c>
      <c r="D17" s="20">
        <f t="shared" si="7"/>
        <v>0</v>
      </c>
      <c r="E17" s="20">
        <f t="shared" si="7"/>
        <v>0</v>
      </c>
      <c r="F17" s="20">
        <f t="shared" si="7"/>
        <v>0</v>
      </c>
      <c r="G17" s="20">
        <f t="shared" si="7"/>
        <v>31</v>
      </c>
      <c r="H17" s="20">
        <f t="shared" si="1"/>
        <v>0</v>
      </c>
      <c r="I17" s="15">
        <v>204</v>
      </c>
      <c r="J17" s="171" t="s">
        <v>376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</row>
    <row r="18" spans="1:249" s="175" customFormat="1" ht="18" customHeight="1">
      <c r="A18" s="16" t="s">
        <v>389</v>
      </c>
      <c r="B18" s="173">
        <f>SUM(B19)</f>
        <v>31</v>
      </c>
      <c r="C18" s="173">
        <f t="shared" si="7"/>
        <v>31</v>
      </c>
      <c r="D18" s="173">
        <f t="shared" si="7"/>
        <v>0</v>
      </c>
      <c r="E18" s="173">
        <f t="shared" si="7"/>
        <v>0</v>
      </c>
      <c r="F18" s="173">
        <f t="shared" si="7"/>
        <v>0</v>
      </c>
      <c r="G18" s="173">
        <f t="shared" si="7"/>
        <v>31</v>
      </c>
      <c r="H18" s="173">
        <f t="shared" si="1"/>
        <v>0</v>
      </c>
      <c r="I18" s="16">
        <v>20406</v>
      </c>
      <c r="J18" s="174" t="s">
        <v>378</v>
      </c>
      <c r="K18" s="174"/>
      <c r="L18" s="174"/>
      <c r="M18" s="171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</row>
    <row r="19" spans="1:249" s="169" customFormat="1" ht="18" customHeight="1">
      <c r="A19" s="176" t="s">
        <v>390</v>
      </c>
      <c r="B19" s="167">
        <v>31</v>
      </c>
      <c r="C19" s="167">
        <f>SUM(D19:G19)</f>
        <v>31</v>
      </c>
      <c r="D19" s="167">
        <v>0</v>
      </c>
      <c r="E19" s="167">
        <v>0</v>
      </c>
      <c r="F19" s="167">
        <v>0</v>
      </c>
      <c r="G19" s="167">
        <v>31</v>
      </c>
      <c r="H19" s="167">
        <f t="shared" si="1"/>
        <v>0</v>
      </c>
      <c r="I19" s="19">
        <v>2040699</v>
      </c>
      <c r="J19" s="168" t="s">
        <v>380</v>
      </c>
      <c r="K19" s="168"/>
      <c r="L19" s="168"/>
      <c r="M19" s="171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8"/>
      <c r="FL19" s="168"/>
      <c r="FM19" s="168"/>
      <c r="FN19" s="168"/>
      <c r="FO19" s="168"/>
      <c r="FP19" s="168"/>
      <c r="FQ19" s="168"/>
      <c r="FR19" s="168"/>
      <c r="FS19" s="168"/>
      <c r="FT19" s="168"/>
      <c r="FU19" s="168"/>
      <c r="FV19" s="168"/>
      <c r="FW19" s="168"/>
      <c r="FX19" s="168"/>
      <c r="FY19" s="168"/>
      <c r="FZ19" s="168"/>
      <c r="GA19" s="168"/>
      <c r="GB19" s="168"/>
      <c r="GC19" s="168"/>
      <c r="GD19" s="168"/>
      <c r="GE19" s="168"/>
      <c r="GF19" s="168"/>
      <c r="GG19" s="168"/>
      <c r="GH19" s="168"/>
      <c r="GI19" s="168"/>
      <c r="GJ19" s="168"/>
      <c r="GK19" s="168"/>
      <c r="GL19" s="168"/>
      <c r="GM19" s="168"/>
      <c r="GN19" s="168"/>
      <c r="GO19" s="168"/>
      <c r="GP19" s="168"/>
      <c r="GQ19" s="168"/>
      <c r="GR19" s="168"/>
      <c r="GS19" s="168"/>
      <c r="GT19" s="168"/>
      <c r="GU19" s="168"/>
      <c r="GV19" s="168"/>
      <c r="GW19" s="168"/>
      <c r="GX19" s="168"/>
      <c r="GY19" s="168"/>
      <c r="GZ19" s="168"/>
      <c r="HA19" s="168"/>
      <c r="HB19" s="168"/>
      <c r="HC19" s="168"/>
      <c r="HD19" s="168"/>
      <c r="HE19" s="168"/>
      <c r="HF19" s="168"/>
      <c r="HG19" s="168"/>
      <c r="HH19" s="168"/>
      <c r="HI19" s="168"/>
      <c r="HJ19" s="168"/>
      <c r="HK19" s="168"/>
      <c r="HL19" s="168"/>
      <c r="HM19" s="168"/>
      <c r="HN19" s="168"/>
      <c r="HO19" s="168"/>
      <c r="HP19" s="168"/>
      <c r="HQ19" s="168"/>
      <c r="HR19" s="168"/>
      <c r="HS19" s="168"/>
      <c r="HT19" s="168"/>
      <c r="HU19" s="168"/>
      <c r="HV19" s="168"/>
      <c r="HW19" s="168"/>
      <c r="HX19" s="168"/>
      <c r="HY19" s="168"/>
      <c r="HZ19" s="168"/>
      <c r="IA19" s="168"/>
      <c r="IB19" s="168"/>
      <c r="IC19" s="168"/>
      <c r="ID19" s="168"/>
      <c r="IE19" s="168"/>
      <c r="IF19" s="168"/>
      <c r="IG19" s="168"/>
      <c r="IH19" s="168"/>
      <c r="II19" s="168"/>
      <c r="IJ19" s="168"/>
      <c r="IK19" s="168"/>
      <c r="IL19" s="168"/>
      <c r="IM19" s="168"/>
      <c r="IN19" s="168"/>
      <c r="IO19" s="168"/>
    </row>
    <row r="20" spans="1:249" s="172" customFormat="1" ht="18" customHeight="1">
      <c r="A20" s="15" t="s">
        <v>391</v>
      </c>
      <c r="B20" s="20">
        <f aca="true" t="shared" si="8" ref="B20:G20">SUM(B21,B23,B29,B31,B34,B36)</f>
        <v>4320</v>
      </c>
      <c r="C20" s="20">
        <f t="shared" si="8"/>
        <v>4320</v>
      </c>
      <c r="D20" s="20">
        <f t="shared" si="8"/>
        <v>1536</v>
      </c>
      <c r="E20" s="20">
        <f t="shared" si="8"/>
        <v>727</v>
      </c>
      <c r="F20" s="20">
        <f t="shared" si="8"/>
        <v>0</v>
      </c>
      <c r="G20" s="20">
        <f t="shared" si="8"/>
        <v>2057</v>
      </c>
      <c r="H20" s="20">
        <f t="shared" si="1"/>
        <v>0</v>
      </c>
      <c r="I20" s="15">
        <v>205</v>
      </c>
      <c r="J20" s="171" t="s">
        <v>376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</row>
    <row r="21" spans="1:249" s="175" customFormat="1" ht="18" customHeight="1">
      <c r="A21" s="16" t="s">
        <v>392</v>
      </c>
      <c r="B21" s="173">
        <f aca="true" t="shared" si="9" ref="B21:G21">SUM(B22)</f>
        <v>8</v>
      </c>
      <c r="C21" s="173">
        <f t="shared" si="9"/>
        <v>8</v>
      </c>
      <c r="D21" s="173">
        <f t="shared" si="9"/>
        <v>0</v>
      </c>
      <c r="E21" s="173">
        <f t="shared" si="9"/>
        <v>8</v>
      </c>
      <c r="F21" s="173">
        <f t="shared" si="9"/>
        <v>0</v>
      </c>
      <c r="G21" s="173">
        <f t="shared" si="9"/>
        <v>0</v>
      </c>
      <c r="H21" s="173">
        <f t="shared" si="1"/>
        <v>0</v>
      </c>
      <c r="I21" s="16">
        <v>20501</v>
      </c>
      <c r="J21" s="174" t="s">
        <v>378</v>
      </c>
      <c r="K21" s="174"/>
      <c r="L21" s="174"/>
      <c r="M21" s="171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</row>
    <row r="22" spans="1:249" s="169" customFormat="1" ht="18" customHeight="1">
      <c r="A22" s="176" t="s">
        <v>393</v>
      </c>
      <c r="B22" s="167">
        <v>8</v>
      </c>
      <c r="C22" s="167">
        <f>SUM(D22:G22)</f>
        <v>8</v>
      </c>
      <c r="D22" s="167">
        <v>0</v>
      </c>
      <c r="E22" s="167">
        <v>8</v>
      </c>
      <c r="F22" s="167">
        <v>0</v>
      </c>
      <c r="G22" s="167">
        <v>0</v>
      </c>
      <c r="H22" s="167">
        <f t="shared" si="1"/>
        <v>0</v>
      </c>
      <c r="I22" s="19">
        <v>2050101</v>
      </c>
      <c r="J22" s="168" t="s">
        <v>380</v>
      </c>
      <c r="K22" s="168"/>
      <c r="L22" s="168"/>
      <c r="M22" s="171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8"/>
      <c r="FL22" s="168"/>
      <c r="FM22" s="168"/>
      <c r="FN22" s="168"/>
      <c r="FO22" s="168"/>
      <c r="FP22" s="168"/>
      <c r="FQ22" s="168"/>
      <c r="FR22" s="168"/>
      <c r="FS22" s="168"/>
      <c r="FT22" s="168"/>
      <c r="FU22" s="168"/>
      <c r="FV22" s="168"/>
      <c r="FW22" s="168"/>
      <c r="FX22" s="168"/>
      <c r="FY22" s="168"/>
      <c r="FZ22" s="168"/>
      <c r="GA22" s="168"/>
      <c r="GB22" s="168"/>
      <c r="GC22" s="168"/>
      <c r="GD22" s="168"/>
      <c r="GE22" s="168"/>
      <c r="GF22" s="168"/>
      <c r="GG22" s="168"/>
      <c r="GH22" s="168"/>
      <c r="GI22" s="168"/>
      <c r="GJ22" s="168"/>
      <c r="GK22" s="168"/>
      <c r="GL22" s="168"/>
      <c r="GM22" s="168"/>
      <c r="GN22" s="168"/>
      <c r="GO22" s="168"/>
      <c r="GP22" s="168"/>
      <c r="GQ22" s="168"/>
      <c r="GR22" s="168"/>
      <c r="GS22" s="168"/>
      <c r="GT22" s="168"/>
      <c r="GU22" s="168"/>
      <c r="GV22" s="168"/>
      <c r="GW22" s="168"/>
      <c r="GX22" s="168"/>
      <c r="GY22" s="168"/>
      <c r="GZ22" s="168"/>
      <c r="HA22" s="168"/>
      <c r="HB22" s="168"/>
      <c r="HC22" s="168"/>
      <c r="HD22" s="168"/>
      <c r="HE22" s="168"/>
      <c r="HF22" s="168"/>
      <c r="HG22" s="168"/>
      <c r="HH22" s="168"/>
      <c r="HI22" s="168"/>
      <c r="HJ22" s="168"/>
      <c r="HK22" s="168"/>
      <c r="HL22" s="168"/>
      <c r="HM22" s="168"/>
      <c r="HN22" s="168"/>
      <c r="HO22" s="168"/>
      <c r="HP22" s="168"/>
      <c r="HQ22" s="168"/>
      <c r="HR22" s="168"/>
      <c r="HS22" s="168"/>
      <c r="HT22" s="168"/>
      <c r="HU22" s="168"/>
      <c r="HV22" s="168"/>
      <c r="HW22" s="168"/>
      <c r="HX22" s="168"/>
      <c r="HY22" s="168"/>
      <c r="HZ22" s="168"/>
      <c r="IA22" s="168"/>
      <c r="IB22" s="168"/>
      <c r="IC22" s="168"/>
      <c r="ID22" s="168"/>
      <c r="IE22" s="168"/>
      <c r="IF22" s="168"/>
      <c r="IG22" s="168"/>
      <c r="IH22" s="168"/>
      <c r="II22" s="168"/>
      <c r="IJ22" s="168"/>
      <c r="IK22" s="168"/>
      <c r="IL22" s="168"/>
      <c r="IM22" s="168"/>
      <c r="IN22" s="168"/>
      <c r="IO22" s="168"/>
    </row>
    <row r="23" spans="1:249" s="175" customFormat="1" ht="18" customHeight="1">
      <c r="A23" s="16" t="s">
        <v>394</v>
      </c>
      <c r="B23" s="173">
        <f aca="true" t="shared" si="10" ref="B23:G23">SUM(B24:B28)</f>
        <v>2672</v>
      </c>
      <c r="C23" s="173">
        <f t="shared" si="10"/>
        <v>2672</v>
      </c>
      <c r="D23" s="173">
        <f t="shared" si="10"/>
        <v>1534</v>
      </c>
      <c r="E23" s="173">
        <f t="shared" si="10"/>
        <v>703</v>
      </c>
      <c r="F23" s="173">
        <f t="shared" si="10"/>
        <v>0</v>
      </c>
      <c r="G23" s="173">
        <f t="shared" si="10"/>
        <v>435</v>
      </c>
      <c r="H23" s="173">
        <f t="shared" si="1"/>
        <v>0</v>
      </c>
      <c r="I23" s="16">
        <v>20502</v>
      </c>
      <c r="J23" s="174" t="s">
        <v>378</v>
      </c>
      <c r="K23" s="174"/>
      <c r="L23" s="174"/>
      <c r="M23" s="171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</row>
    <row r="24" spans="1:249" s="169" customFormat="1" ht="18" customHeight="1">
      <c r="A24" s="176" t="s">
        <v>395</v>
      </c>
      <c r="B24" s="167">
        <v>15</v>
      </c>
      <c r="C24" s="167">
        <f>SUM(D24:G24)</f>
        <v>14</v>
      </c>
      <c r="D24" s="167">
        <v>0</v>
      </c>
      <c r="E24" s="167">
        <v>3</v>
      </c>
      <c r="F24" s="167">
        <v>0</v>
      </c>
      <c r="G24" s="167">
        <v>11</v>
      </c>
      <c r="H24" s="167">
        <f t="shared" si="1"/>
        <v>-1</v>
      </c>
      <c r="I24" s="19">
        <v>2050201</v>
      </c>
      <c r="J24" s="168" t="s">
        <v>380</v>
      </c>
      <c r="K24" s="168"/>
      <c r="L24" s="168"/>
      <c r="M24" s="171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8"/>
      <c r="HB24" s="168"/>
      <c r="HC24" s="168"/>
      <c r="HD24" s="168"/>
      <c r="HE24" s="168"/>
      <c r="HF24" s="168"/>
      <c r="HG24" s="168"/>
      <c r="HH24" s="168"/>
      <c r="HI24" s="168"/>
      <c r="HJ24" s="168"/>
      <c r="HK24" s="168"/>
      <c r="HL24" s="168"/>
      <c r="HM24" s="168"/>
      <c r="HN24" s="168"/>
      <c r="HO24" s="168"/>
      <c r="HP24" s="168"/>
      <c r="HQ24" s="168"/>
      <c r="HR24" s="168"/>
      <c r="HS24" s="168"/>
      <c r="HT24" s="168"/>
      <c r="HU24" s="168"/>
      <c r="HV24" s="168"/>
      <c r="HW24" s="168"/>
      <c r="HX24" s="168"/>
      <c r="HY24" s="168"/>
      <c r="HZ24" s="168"/>
      <c r="IA24" s="168"/>
      <c r="IB24" s="168"/>
      <c r="IC24" s="168"/>
      <c r="ID24" s="168"/>
      <c r="IE24" s="168"/>
      <c r="IF24" s="168"/>
      <c r="IG24" s="168"/>
      <c r="IH24" s="168"/>
      <c r="II24" s="168"/>
      <c r="IJ24" s="168"/>
      <c r="IK24" s="168"/>
      <c r="IL24" s="168"/>
      <c r="IM24" s="168"/>
      <c r="IN24" s="168"/>
      <c r="IO24" s="168"/>
    </row>
    <row r="25" spans="1:249" s="169" customFormat="1" ht="18" customHeight="1">
      <c r="A25" s="176" t="s">
        <v>396</v>
      </c>
      <c r="B25" s="167">
        <v>1299</v>
      </c>
      <c r="C25" s="167">
        <f>SUM(D25:G25)</f>
        <v>1299</v>
      </c>
      <c r="D25" s="167">
        <v>1095</v>
      </c>
      <c r="E25" s="167">
        <v>203</v>
      </c>
      <c r="F25" s="167">
        <v>0</v>
      </c>
      <c r="G25" s="167">
        <v>1</v>
      </c>
      <c r="H25" s="167">
        <f t="shared" si="1"/>
        <v>0</v>
      </c>
      <c r="I25" s="19">
        <v>2050202</v>
      </c>
      <c r="J25" s="168" t="s">
        <v>380</v>
      </c>
      <c r="K25" s="168"/>
      <c r="L25" s="168"/>
      <c r="M25" s="171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</row>
    <row r="26" spans="1:249" s="169" customFormat="1" ht="18" customHeight="1">
      <c r="A26" s="176" t="s">
        <v>397</v>
      </c>
      <c r="B26" s="167">
        <v>479</v>
      </c>
      <c r="C26" s="167">
        <f>SUM(D26:G26)</f>
        <v>480</v>
      </c>
      <c r="D26" s="167">
        <v>439</v>
      </c>
      <c r="E26" s="167">
        <v>41</v>
      </c>
      <c r="F26" s="167">
        <v>0</v>
      </c>
      <c r="G26" s="167">
        <v>0</v>
      </c>
      <c r="H26" s="167">
        <f t="shared" si="1"/>
        <v>1</v>
      </c>
      <c r="I26" s="19">
        <v>2050203</v>
      </c>
      <c r="J26" s="168" t="s">
        <v>380</v>
      </c>
      <c r="K26" s="168"/>
      <c r="L26" s="168"/>
      <c r="M26" s="171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</row>
    <row r="27" spans="1:249" s="169" customFormat="1" ht="18" customHeight="1">
      <c r="A27" s="176" t="s">
        <v>398</v>
      </c>
      <c r="B27" s="167">
        <v>15</v>
      </c>
      <c r="C27" s="167">
        <f>SUM(D27:G27)</f>
        <v>15</v>
      </c>
      <c r="D27" s="167">
        <v>0</v>
      </c>
      <c r="E27" s="167">
        <v>0</v>
      </c>
      <c r="F27" s="167">
        <v>0</v>
      </c>
      <c r="G27" s="167">
        <v>15</v>
      </c>
      <c r="H27" s="167">
        <f t="shared" si="1"/>
        <v>0</v>
      </c>
      <c r="I27" s="19">
        <v>2050204</v>
      </c>
      <c r="J27" s="168" t="s">
        <v>380</v>
      </c>
      <c r="K27" s="168"/>
      <c r="L27" s="168"/>
      <c r="M27" s="171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168"/>
      <c r="FM27" s="168"/>
      <c r="FN27" s="168"/>
      <c r="FO27" s="168"/>
      <c r="FP27" s="168"/>
      <c r="FQ27" s="168"/>
      <c r="FR27" s="168"/>
      <c r="FS27" s="168"/>
      <c r="FT27" s="168"/>
      <c r="FU27" s="168"/>
      <c r="FV27" s="168"/>
      <c r="FW27" s="168"/>
      <c r="FX27" s="168"/>
      <c r="FY27" s="168"/>
      <c r="FZ27" s="168"/>
      <c r="GA27" s="168"/>
      <c r="GB27" s="168"/>
      <c r="GC27" s="168"/>
      <c r="GD27" s="168"/>
      <c r="GE27" s="168"/>
      <c r="GF27" s="168"/>
      <c r="GG27" s="168"/>
      <c r="GH27" s="168"/>
      <c r="GI27" s="168"/>
      <c r="GJ27" s="168"/>
      <c r="GK27" s="168"/>
      <c r="GL27" s="168"/>
      <c r="GM27" s="168"/>
      <c r="GN27" s="168"/>
      <c r="GO27" s="168"/>
      <c r="GP27" s="168"/>
      <c r="GQ27" s="168"/>
      <c r="GR27" s="168"/>
      <c r="GS27" s="168"/>
      <c r="GT27" s="168"/>
      <c r="GU27" s="168"/>
      <c r="GV27" s="168"/>
      <c r="GW27" s="168"/>
      <c r="GX27" s="168"/>
      <c r="GY27" s="168"/>
      <c r="GZ27" s="168"/>
      <c r="HA27" s="168"/>
      <c r="HB27" s="168"/>
      <c r="HC27" s="168"/>
      <c r="HD27" s="168"/>
      <c r="HE27" s="168"/>
      <c r="HF27" s="168"/>
      <c r="HG27" s="168"/>
      <c r="HH27" s="168"/>
      <c r="HI27" s="168"/>
      <c r="HJ27" s="168"/>
      <c r="HK27" s="168"/>
      <c r="HL27" s="168"/>
      <c r="HM27" s="168"/>
      <c r="HN27" s="168"/>
      <c r="HO27" s="168"/>
      <c r="HP27" s="168"/>
      <c r="HQ27" s="168"/>
      <c r="HR27" s="168"/>
      <c r="HS27" s="168"/>
      <c r="HT27" s="168"/>
      <c r="HU27" s="168"/>
      <c r="HV27" s="168"/>
      <c r="HW27" s="168"/>
      <c r="HX27" s="168"/>
      <c r="HY27" s="168"/>
      <c r="HZ27" s="168"/>
      <c r="IA27" s="168"/>
      <c r="IB27" s="168"/>
      <c r="IC27" s="168"/>
      <c r="ID27" s="168"/>
      <c r="IE27" s="168"/>
      <c r="IF27" s="168"/>
      <c r="IG27" s="168"/>
      <c r="IH27" s="168"/>
      <c r="II27" s="168"/>
      <c r="IJ27" s="168"/>
      <c r="IK27" s="168"/>
      <c r="IL27" s="168"/>
      <c r="IM27" s="168"/>
      <c r="IN27" s="168"/>
      <c r="IO27" s="168"/>
    </row>
    <row r="28" spans="1:249" s="169" customFormat="1" ht="18" customHeight="1">
      <c r="A28" s="176" t="s">
        <v>399</v>
      </c>
      <c r="B28" s="167">
        <v>864</v>
      </c>
      <c r="C28" s="167">
        <f>SUM(D28:G28)</f>
        <v>864</v>
      </c>
      <c r="D28" s="167">
        <v>0</v>
      </c>
      <c r="E28" s="167">
        <v>456</v>
      </c>
      <c r="F28" s="167">
        <v>0</v>
      </c>
      <c r="G28" s="167">
        <v>408</v>
      </c>
      <c r="H28" s="167">
        <f t="shared" si="1"/>
        <v>0</v>
      </c>
      <c r="I28" s="19">
        <v>2050299</v>
      </c>
      <c r="J28" s="168" t="s">
        <v>380</v>
      </c>
      <c r="K28" s="168"/>
      <c r="L28" s="168"/>
      <c r="M28" s="171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8"/>
      <c r="FL28" s="168"/>
      <c r="FM28" s="168"/>
      <c r="FN28" s="168"/>
      <c r="FO28" s="168"/>
      <c r="FP28" s="168"/>
      <c r="FQ28" s="168"/>
      <c r="FR28" s="168"/>
      <c r="FS28" s="168"/>
      <c r="FT28" s="168"/>
      <c r="FU28" s="168"/>
      <c r="FV28" s="168"/>
      <c r="FW28" s="168"/>
      <c r="FX28" s="168"/>
      <c r="FY28" s="168"/>
      <c r="FZ28" s="168"/>
      <c r="GA28" s="168"/>
      <c r="GB28" s="168"/>
      <c r="GC28" s="168"/>
      <c r="GD28" s="168"/>
      <c r="GE28" s="168"/>
      <c r="GF28" s="168"/>
      <c r="GG28" s="168"/>
      <c r="GH28" s="168"/>
      <c r="GI28" s="168"/>
      <c r="GJ28" s="168"/>
      <c r="GK28" s="168"/>
      <c r="GL28" s="168"/>
      <c r="GM28" s="168"/>
      <c r="GN28" s="168"/>
      <c r="GO28" s="168"/>
      <c r="GP28" s="168"/>
      <c r="GQ28" s="168"/>
      <c r="GR28" s="168"/>
      <c r="GS28" s="168"/>
      <c r="GT28" s="168"/>
      <c r="GU28" s="168"/>
      <c r="GV28" s="168"/>
      <c r="GW28" s="168"/>
      <c r="GX28" s="168"/>
      <c r="GY28" s="168"/>
      <c r="GZ28" s="168"/>
      <c r="HA28" s="168"/>
      <c r="HB28" s="168"/>
      <c r="HC28" s="168"/>
      <c r="HD28" s="168"/>
      <c r="HE28" s="168"/>
      <c r="HF28" s="168"/>
      <c r="HG28" s="168"/>
      <c r="HH28" s="168"/>
      <c r="HI28" s="168"/>
      <c r="HJ28" s="168"/>
      <c r="HK28" s="168"/>
      <c r="HL28" s="168"/>
      <c r="HM28" s="168"/>
      <c r="HN28" s="168"/>
      <c r="HO28" s="168"/>
      <c r="HP28" s="168"/>
      <c r="HQ28" s="168"/>
      <c r="HR28" s="168"/>
      <c r="HS28" s="168"/>
      <c r="HT28" s="168"/>
      <c r="HU28" s="168"/>
      <c r="HV28" s="168"/>
      <c r="HW28" s="168"/>
      <c r="HX28" s="168"/>
      <c r="HY28" s="168"/>
      <c r="HZ28" s="168"/>
      <c r="IA28" s="168"/>
      <c r="IB28" s="168"/>
      <c r="IC28" s="168"/>
      <c r="ID28" s="168"/>
      <c r="IE28" s="168"/>
      <c r="IF28" s="168"/>
      <c r="IG28" s="168"/>
      <c r="IH28" s="168"/>
      <c r="II28" s="168"/>
      <c r="IJ28" s="168"/>
      <c r="IK28" s="168"/>
      <c r="IL28" s="168"/>
      <c r="IM28" s="168"/>
      <c r="IN28" s="168"/>
      <c r="IO28" s="168"/>
    </row>
    <row r="29" spans="1:249" s="175" customFormat="1" ht="18" customHeight="1">
      <c r="A29" s="16" t="s">
        <v>400</v>
      </c>
      <c r="B29" s="173">
        <f aca="true" t="shared" si="11" ref="B29:G29">SUM(B30)</f>
        <v>143</v>
      </c>
      <c r="C29" s="173">
        <f t="shared" si="11"/>
        <v>143</v>
      </c>
      <c r="D29" s="173">
        <f t="shared" si="11"/>
        <v>2</v>
      </c>
      <c r="E29" s="173">
        <f t="shared" si="11"/>
        <v>0</v>
      </c>
      <c r="F29" s="173">
        <f t="shared" si="11"/>
        <v>0</v>
      </c>
      <c r="G29" s="173">
        <f t="shared" si="11"/>
        <v>141</v>
      </c>
      <c r="H29" s="173">
        <f t="shared" si="1"/>
        <v>0</v>
      </c>
      <c r="I29" s="16">
        <v>20503</v>
      </c>
      <c r="J29" s="174" t="s">
        <v>378</v>
      </c>
      <c r="K29" s="174"/>
      <c r="L29" s="174"/>
      <c r="M29" s="171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</row>
    <row r="30" spans="1:249" s="169" customFormat="1" ht="18" customHeight="1">
      <c r="A30" s="176" t="s">
        <v>401</v>
      </c>
      <c r="B30" s="167">
        <v>143</v>
      </c>
      <c r="C30" s="167">
        <f>SUM(D30:G30)</f>
        <v>143</v>
      </c>
      <c r="D30" s="167">
        <v>2</v>
      </c>
      <c r="E30" s="167">
        <v>0</v>
      </c>
      <c r="F30" s="167">
        <v>0</v>
      </c>
      <c r="G30" s="167">
        <v>141</v>
      </c>
      <c r="H30" s="167">
        <f t="shared" si="1"/>
        <v>0</v>
      </c>
      <c r="I30" s="19">
        <v>2050302</v>
      </c>
      <c r="J30" s="168" t="s">
        <v>380</v>
      </c>
      <c r="K30" s="168"/>
      <c r="L30" s="168"/>
      <c r="M30" s="171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  <c r="FF30" s="168"/>
      <c r="FG30" s="168"/>
      <c r="FH30" s="168"/>
      <c r="FI30" s="168"/>
      <c r="FJ30" s="168"/>
      <c r="FK30" s="168"/>
      <c r="FL30" s="168"/>
      <c r="FM30" s="168"/>
      <c r="FN30" s="168"/>
      <c r="FO30" s="168"/>
      <c r="FP30" s="168"/>
      <c r="FQ30" s="168"/>
      <c r="FR30" s="168"/>
      <c r="FS30" s="168"/>
      <c r="FT30" s="168"/>
      <c r="FU30" s="168"/>
      <c r="FV30" s="168"/>
      <c r="FW30" s="168"/>
      <c r="FX30" s="168"/>
      <c r="FY30" s="168"/>
      <c r="FZ30" s="168"/>
      <c r="GA30" s="168"/>
      <c r="GB30" s="168"/>
      <c r="GC30" s="168"/>
      <c r="GD30" s="168"/>
      <c r="GE30" s="168"/>
      <c r="GF30" s="168"/>
      <c r="GG30" s="168"/>
      <c r="GH30" s="168"/>
      <c r="GI30" s="168"/>
      <c r="GJ30" s="168"/>
      <c r="GK30" s="168"/>
      <c r="GL30" s="168"/>
      <c r="GM30" s="168"/>
      <c r="GN30" s="168"/>
      <c r="GO30" s="168"/>
      <c r="GP30" s="168"/>
      <c r="GQ30" s="168"/>
      <c r="GR30" s="168"/>
      <c r="GS30" s="168"/>
      <c r="GT30" s="168"/>
      <c r="GU30" s="168"/>
      <c r="GV30" s="168"/>
      <c r="GW30" s="168"/>
      <c r="GX30" s="168"/>
      <c r="GY30" s="168"/>
      <c r="GZ30" s="168"/>
      <c r="HA30" s="168"/>
      <c r="HB30" s="168"/>
      <c r="HC30" s="168"/>
      <c r="HD30" s="168"/>
      <c r="HE30" s="168"/>
      <c r="HF30" s="168"/>
      <c r="HG30" s="168"/>
      <c r="HH30" s="168"/>
      <c r="HI30" s="168"/>
      <c r="HJ30" s="168"/>
      <c r="HK30" s="168"/>
      <c r="HL30" s="168"/>
      <c r="HM30" s="168"/>
      <c r="HN30" s="168"/>
      <c r="HO30" s="168"/>
      <c r="HP30" s="168"/>
      <c r="HQ30" s="168"/>
      <c r="HR30" s="168"/>
      <c r="HS30" s="168"/>
      <c r="HT30" s="168"/>
      <c r="HU30" s="168"/>
      <c r="HV30" s="168"/>
      <c r="HW30" s="168"/>
      <c r="HX30" s="168"/>
      <c r="HY30" s="168"/>
      <c r="HZ30" s="168"/>
      <c r="IA30" s="168"/>
      <c r="IB30" s="168"/>
      <c r="IC30" s="168"/>
      <c r="ID30" s="168"/>
      <c r="IE30" s="168"/>
      <c r="IF30" s="168"/>
      <c r="IG30" s="168"/>
      <c r="IH30" s="168"/>
      <c r="II30" s="168"/>
      <c r="IJ30" s="168"/>
      <c r="IK30" s="168"/>
      <c r="IL30" s="168"/>
      <c r="IM30" s="168"/>
      <c r="IN30" s="168"/>
      <c r="IO30" s="168"/>
    </row>
    <row r="31" spans="1:249" s="175" customFormat="1" ht="18" customHeight="1">
      <c r="A31" s="16" t="s">
        <v>402</v>
      </c>
      <c r="B31" s="173">
        <f aca="true" t="shared" si="12" ref="B31:G31">SUM(B32:B33)</f>
        <v>42</v>
      </c>
      <c r="C31" s="173">
        <f t="shared" si="12"/>
        <v>42</v>
      </c>
      <c r="D31" s="173">
        <f t="shared" si="12"/>
        <v>0</v>
      </c>
      <c r="E31" s="173">
        <f t="shared" si="12"/>
        <v>13</v>
      </c>
      <c r="F31" s="173">
        <f t="shared" si="12"/>
        <v>0</v>
      </c>
      <c r="G31" s="173">
        <f t="shared" si="12"/>
        <v>29</v>
      </c>
      <c r="H31" s="173">
        <f t="shared" si="1"/>
        <v>0</v>
      </c>
      <c r="I31" s="16">
        <v>20507</v>
      </c>
      <c r="J31" s="174" t="s">
        <v>378</v>
      </c>
      <c r="K31" s="174"/>
      <c r="L31" s="174"/>
      <c r="M31" s="171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</row>
    <row r="32" spans="1:249" s="169" customFormat="1" ht="18" customHeight="1">
      <c r="A32" s="176" t="s">
        <v>403</v>
      </c>
      <c r="B32" s="167">
        <v>13</v>
      </c>
      <c r="C32" s="167">
        <f>SUM(D32:G32)</f>
        <v>13</v>
      </c>
      <c r="D32" s="167">
        <v>0</v>
      </c>
      <c r="E32" s="167">
        <v>13</v>
      </c>
      <c r="F32" s="167">
        <v>0</v>
      </c>
      <c r="G32" s="167">
        <v>0</v>
      </c>
      <c r="H32" s="167">
        <f t="shared" si="1"/>
        <v>0</v>
      </c>
      <c r="I32" s="19">
        <v>2050701</v>
      </c>
      <c r="J32" s="168" t="s">
        <v>380</v>
      </c>
      <c r="K32" s="168"/>
      <c r="L32" s="168"/>
      <c r="M32" s="171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F32" s="168"/>
      <c r="FG32" s="168"/>
      <c r="FH32" s="168"/>
      <c r="FI32" s="168"/>
      <c r="FJ32" s="168"/>
      <c r="FK32" s="168"/>
      <c r="FL32" s="168"/>
      <c r="FM32" s="168"/>
      <c r="FN32" s="168"/>
      <c r="FO32" s="168"/>
      <c r="FP32" s="168"/>
      <c r="FQ32" s="168"/>
      <c r="FR32" s="168"/>
      <c r="FS32" s="168"/>
      <c r="FT32" s="168"/>
      <c r="FU32" s="168"/>
      <c r="FV32" s="168"/>
      <c r="FW32" s="168"/>
      <c r="FX32" s="168"/>
      <c r="FY32" s="168"/>
      <c r="FZ32" s="168"/>
      <c r="GA32" s="168"/>
      <c r="GB32" s="168"/>
      <c r="GC32" s="168"/>
      <c r="GD32" s="168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168"/>
      <c r="GV32" s="168"/>
      <c r="GW32" s="168"/>
      <c r="GX32" s="168"/>
      <c r="GY32" s="168"/>
      <c r="GZ32" s="168"/>
      <c r="HA32" s="168"/>
      <c r="HB32" s="168"/>
      <c r="HC32" s="168"/>
      <c r="HD32" s="168"/>
      <c r="HE32" s="168"/>
      <c r="HF32" s="168"/>
      <c r="HG32" s="168"/>
      <c r="HH32" s="168"/>
      <c r="HI32" s="168"/>
      <c r="HJ32" s="168"/>
      <c r="HK32" s="168"/>
      <c r="HL32" s="168"/>
      <c r="HM32" s="168"/>
      <c r="HN32" s="168"/>
      <c r="HO32" s="168"/>
      <c r="HP32" s="168"/>
      <c r="HQ32" s="168"/>
      <c r="HR32" s="168"/>
      <c r="HS32" s="168"/>
      <c r="HT32" s="168"/>
      <c r="HU32" s="168"/>
      <c r="HV32" s="168"/>
      <c r="HW32" s="168"/>
      <c r="HX32" s="168"/>
      <c r="HY32" s="168"/>
      <c r="HZ32" s="168"/>
      <c r="IA32" s="168"/>
      <c r="IB32" s="168"/>
      <c r="IC32" s="168"/>
      <c r="ID32" s="168"/>
      <c r="IE32" s="168"/>
      <c r="IF32" s="168"/>
      <c r="IG32" s="168"/>
      <c r="IH32" s="168"/>
      <c r="II32" s="168"/>
      <c r="IJ32" s="168"/>
      <c r="IK32" s="168"/>
      <c r="IL32" s="168"/>
      <c r="IM32" s="168"/>
      <c r="IN32" s="168"/>
      <c r="IO32" s="168"/>
    </row>
    <row r="33" spans="1:249" s="169" customFormat="1" ht="18" customHeight="1">
      <c r="A33" s="176" t="s">
        <v>404</v>
      </c>
      <c r="B33" s="167">
        <v>29</v>
      </c>
      <c r="C33" s="167">
        <f>SUM(D33:G33)</f>
        <v>29</v>
      </c>
      <c r="D33" s="167"/>
      <c r="E33" s="167"/>
      <c r="F33" s="167"/>
      <c r="G33" s="167">
        <v>29</v>
      </c>
      <c r="H33" s="167">
        <f t="shared" si="1"/>
        <v>0</v>
      </c>
      <c r="I33" s="19">
        <v>2050799</v>
      </c>
      <c r="J33" s="168" t="s">
        <v>380</v>
      </c>
      <c r="K33" s="168"/>
      <c r="L33" s="168"/>
      <c r="M33" s="171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8"/>
      <c r="FL33" s="168"/>
      <c r="FM33" s="168"/>
      <c r="FN33" s="168"/>
      <c r="FO33" s="168"/>
      <c r="FP33" s="168"/>
      <c r="FQ33" s="168"/>
      <c r="FR33" s="168"/>
      <c r="FS33" s="168"/>
      <c r="FT33" s="168"/>
      <c r="FU33" s="168"/>
      <c r="FV33" s="168"/>
      <c r="FW33" s="168"/>
      <c r="FX33" s="168"/>
      <c r="FY33" s="168"/>
      <c r="FZ33" s="168"/>
      <c r="GA33" s="168"/>
      <c r="GB33" s="168"/>
      <c r="GC33" s="168"/>
      <c r="GD33" s="168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168"/>
      <c r="GV33" s="168"/>
      <c r="GW33" s="168"/>
      <c r="GX33" s="168"/>
      <c r="GY33" s="168"/>
      <c r="GZ33" s="168"/>
      <c r="HA33" s="168"/>
      <c r="HB33" s="168"/>
      <c r="HC33" s="168"/>
      <c r="HD33" s="168"/>
      <c r="HE33" s="168"/>
      <c r="HF33" s="168"/>
      <c r="HG33" s="168"/>
      <c r="HH33" s="168"/>
      <c r="HI33" s="168"/>
      <c r="HJ33" s="168"/>
      <c r="HK33" s="168"/>
      <c r="HL33" s="168"/>
      <c r="HM33" s="168"/>
      <c r="HN33" s="168"/>
      <c r="HO33" s="168"/>
      <c r="HP33" s="168"/>
      <c r="HQ33" s="168"/>
      <c r="HR33" s="168"/>
      <c r="HS33" s="168"/>
      <c r="HT33" s="168"/>
      <c r="HU33" s="168"/>
      <c r="HV33" s="168"/>
      <c r="HW33" s="168"/>
      <c r="HX33" s="168"/>
      <c r="HY33" s="168"/>
      <c r="HZ33" s="168"/>
      <c r="IA33" s="168"/>
      <c r="IB33" s="168"/>
      <c r="IC33" s="168"/>
      <c r="ID33" s="168"/>
      <c r="IE33" s="168"/>
      <c r="IF33" s="168"/>
      <c r="IG33" s="168"/>
      <c r="IH33" s="168"/>
      <c r="II33" s="168"/>
      <c r="IJ33" s="168"/>
      <c r="IK33" s="168"/>
      <c r="IL33" s="168"/>
      <c r="IM33" s="168"/>
      <c r="IN33" s="168"/>
      <c r="IO33" s="168"/>
    </row>
    <row r="34" spans="1:249" s="175" customFormat="1" ht="18" customHeight="1">
      <c r="A34" s="16" t="s">
        <v>405</v>
      </c>
      <c r="B34" s="173">
        <f aca="true" t="shared" si="13" ref="B34:G34">SUM(B35)</f>
        <v>3</v>
      </c>
      <c r="C34" s="173">
        <f t="shared" si="13"/>
        <v>3</v>
      </c>
      <c r="D34" s="173">
        <f t="shared" si="13"/>
        <v>0</v>
      </c>
      <c r="E34" s="173">
        <f t="shared" si="13"/>
        <v>3</v>
      </c>
      <c r="F34" s="173">
        <f t="shared" si="13"/>
        <v>0</v>
      </c>
      <c r="G34" s="173">
        <f t="shared" si="13"/>
        <v>0</v>
      </c>
      <c r="H34" s="173">
        <f t="shared" si="1"/>
        <v>0</v>
      </c>
      <c r="I34" s="16">
        <v>20508</v>
      </c>
      <c r="J34" s="174" t="s">
        <v>378</v>
      </c>
      <c r="K34" s="174"/>
      <c r="L34" s="174"/>
      <c r="M34" s="171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</row>
    <row r="35" spans="1:249" s="169" customFormat="1" ht="18" customHeight="1">
      <c r="A35" s="176" t="s">
        <v>406</v>
      </c>
      <c r="B35" s="167">
        <v>3</v>
      </c>
      <c r="C35" s="167">
        <f>SUM(D35:G35)</f>
        <v>3</v>
      </c>
      <c r="D35" s="167"/>
      <c r="E35" s="167">
        <v>3</v>
      </c>
      <c r="F35" s="167"/>
      <c r="G35" s="167"/>
      <c r="H35" s="167">
        <f t="shared" si="1"/>
        <v>0</v>
      </c>
      <c r="I35" s="19">
        <v>2050801</v>
      </c>
      <c r="J35" s="168" t="s">
        <v>380</v>
      </c>
      <c r="K35" s="168"/>
      <c r="L35" s="168"/>
      <c r="M35" s="171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</row>
    <row r="36" spans="1:249" s="175" customFormat="1" ht="18" customHeight="1">
      <c r="A36" s="16" t="s">
        <v>407</v>
      </c>
      <c r="B36" s="173">
        <f aca="true" t="shared" si="14" ref="B36:G36">SUM(B37:B39)</f>
        <v>1452</v>
      </c>
      <c r="C36" s="173">
        <f t="shared" si="14"/>
        <v>1452</v>
      </c>
      <c r="D36" s="173">
        <f t="shared" si="14"/>
        <v>0</v>
      </c>
      <c r="E36" s="173">
        <f t="shared" si="14"/>
        <v>0</v>
      </c>
      <c r="F36" s="173">
        <f t="shared" si="14"/>
        <v>0</v>
      </c>
      <c r="G36" s="173">
        <f t="shared" si="14"/>
        <v>1452</v>
      </c>
      <c r="H36" s="173">
        <f t="shared" si="1"/>
        <v>0</v>
      </c>
      <c r="I36" s="16">
        <v>20509</v>
      </c>
      <c r="J36" s="174" t="s">
        <v>378</v>
      </c>
      <c r="K36" s="174"/>
      <c r="L36" s="174"/>
      <c r="M36" s="171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</row>
    <row r="37" spans="1:249" s="169" customFormat="1" ht="18" customHeight="1">
      <c r="A37" s="176" t="s">
        <v>408</v>
      </c>
      <c r="B37" s="167">
        <v>25</v>
      </c>
      <c r="C37" s="167">
        <f>SUM(D37:G37)</f>
        <v>25</v>
      </c>
      <c r="D37" s="167"/>
      <c r="E37" s="167"/>
      <c r="F37" s="167"/>
      <c r="G37" s="167">
        <v>25</v>
      </c>
      <c r="H37" s="167">
        <f t="shared" si="1"/>
        <v>0</v>
      </c>
      <c r="I37" s="19">
        <v>2050902</v>
      </c>
      <c r="J37" s="168" t="s">
        <v>380</v>
      </c>
      <c r="K37" s="168"/>
      <c r="L37" s="168"/>
      <c r="M37" s="171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  <c r="IL37" s="168"/>
      <c r="IM37" s="168"/>
      <c r="IN37" s="168"/>
      <c r="IO37" s="168"/>
    </row>
    <row r="38" spans="1:249" s="169" customFormat="1" ht="18" customHeight="1">
      <c r="A38" s="176" t="s">
        <v>409</v>
      </c>
      <c r="B38" s="167">
        <v>42</v>
      </c>
      <c r="C38" s="167">
        <f>SUM(D38:G38)</f>
        <v>42</v>
      </c>
      <c r="D38" s="167"/>
      <c r="E38" s="167"/>
      <c r="F38" s="167"/>
      <c r="G38" s="167">
        <v>42</v>
      </c>
      <c r="H38" s="167">
        <f aca="true" t="shared" si="15" ref="H38:H69">C38-B38</f>
        <v>0</v>
      </c>
      <c r="I38" s="19">
        <v>2050904</v>
      </c>
      <c r="J38" s="168" t="s">
        <v>380</v>
      </c>
      <c r="K38" s="168"/>
      <c r="L38" s="168"/>
      <c r="M38" s="171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  <c r="IL38" s="168"/>
      <c r="IM38" s="168"/>
      <c r="IN38" s="168"/>
      <c r="IO38" s="168"/>
    </row>
    <row r="39" spans="1:249" s="169" customFormat="1" ht="18" customHeight="1">
      <c r="A39" s="176" t="s">
        <v>410</v>
      </c>
      <c r="B39" s="167">
        <v>1385</v>
      </c>
      <c r="C39" s="167">
        <f>SUM(D39:G39)</f>
        <v>1385</v>
      </c>
      <c r="D39" s="167">
        <v>0</v>
      </c>
      <c r="E39" s="167">
        <v>0</v>
      </c>
      <c r="F39" s="167">
        <v>0</v>
      </c>
      <c r="G39" s="167">
        <v>1385</v>
      </c>
      <c r="H39" s="167">
        <f t="shared" si="15"/>
        <v>0</v>
      </c>
      <c r="I39" s="19">
        <v>2050999</v>
      </c>
      <c r="J39" s="168" t="s">
        <v>380</v>
      </c>
      <c r="K39" s="168"/>
      <c r="L39" s="168"/>
      <c r="M39" s="171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  <c r="IL39" s="168"/>
      <c r="IM39" s="168"/>
      <c r="IN39" s="168"/>
      <c r="IO39" s="168"/>
    </row>
    <row r="40" spans="1:249" s="172" customFormat="1" ht="18" customHeight="1">
      <c r="A40" s="15" t="s">
        <v>411</v>
      </c>
      <c r="B40" s="20">
        <f aca="true" t="shared" si="16" ref="B40:G40">SUM(B41,B43,B45)</f>
        <v>600</v>
      </c>
      <c r="C40" s="20">
        <f t="shared" si="16"/>
        <v>600</v>
      </c>
      <c r="D40" s="20">
        <f t="shared" si="16"/>
        <v>0</v>
      </c>
      <c r="E40" s="20">
        <f t="shared" si="16"/>
        <v>0</v>
      </c>
      <c r="F40" s="20">
        <f t="shared" si="16"/>
        <v>0</v>
      </c>
      <c r="G40" s="20">
        <f t="shared" si="16"/>
        <v>600</v>
      </c>
      <c r="H40" s="20">
        <f t="shared" si="15"/>
        <v>0</v>
      </c>
      <c r="I40" s="15">
        <v>206</v>
      </c>
      <c r="J40" s="171" t="s">
        <v>376</v>
      </c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</row>
    <row r="41" spans="1:249" s="175" customFormat="1" ht="18" customHeight="1">
      <c r="A41" s="16" t="s">
        <v>412</v>
      </c>
      <c r="B41" s="173">
        <f aca="true" t="shared" si="17" ref="B41:G41">SUM(B42)</f>
        <v>561</v>
      </c>
      <c r="C41" s="173">
        <f t="shared" si="17"/>
        <v>561</v>
      </c>
      <c r="D41" s="173">
        <f t="shared" si="17"/>
        <v>0</v>
      </c>
      <c r="E41" s="173">
        <f t="shared" si="17"/>
        <v>0</v>
      </c>
      <c r="F41" s="173">
        <f t="shared" si="17"/>
        <v>0</v>
      </c>
      <c r="G41" s="173">
        <f t="shared" si="17"/>
        <v>561</v>
      </c>
      <c r="H41" s="173">
        <f t="shared" si="15"/>
        <v>0</v>
      </c>
      <c r="I41" s="16">
        <v>20604</v>
      </c>
      <c r="J41" s="174" t="s">
        <v>378</v>
      </c>
      <c r="K41" s="174"/>
      <c r="L41" s="174"/>
      <c r="M41" s="171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</row>
    <row r="42" spans="1:249" s="169" customFormat="1" ht="18" customHeight="1">
      <c r="A42" s="176" t="s">
        <v>413</v>
      </c>
      <c r="B42" s="167">
        <v>561</v>
      </c>
      <c r="C42" s="167">
        <f>SUM(D42:G42)</f>
        <v>561</v>
      </c>
      <c r="D42" s="167"/>
      <c r="E42" s="167"/>
      <c r="F42" s="167"/>
      <c r="G42" s="167">
        <v>561</v>
      </c>
      <c r="H42" s="167">
        <f t="shared" si="15"/>
        <v>0</v>
      </c>
      <c r="I42" s="19">
        <v>2060499</v>
      </c>
      <c r="J42" s="168" t="s">
        <v>380</v>
      </c>
      <c r="K42" s="168"/>
      <c r="L42" s="168"/>
      <c r="M42" s="171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  <c r="IL42" s="168"/>
      <c r="IM42" s="168"/>
      <c r="IN42" s="168"/>
      <c r="IO42" s="168"/>
    </row>
    <row r="43" spans="1:249" s="175" customFormat="1" ht="18" customHeight="1">
      <c r="A43" s="16" t="s">
        <v>414</v>
      </c>
      <c r="B43" s="173">
        <f aca="true" t="shared" si="18" ref="B43:G43">SUM(B44)</f>
        <v>35</v>
      </c>
      <c r="C43" s="173">
        <f t="shared" si="18"/>
        <v>35</v>
      </c>
      <c r="D43" s="173">
        <f t="shared" si="18"/>
        <v>0</v>
      </c>
      <c r="E43" s="173">
        <f t="shared" si="18"/>
        <v>0</v>
      </c>
      <c r="F43" s="173">
        <f t="shared" si="18"/>
        <v>0</v>
      </c>
      <c r="G43" s="173">
        <f t="shared" si="18"/>
        <v>35</v>
      </c>
      <c r="H43" s="173">
        <f t="shared" si="15"/>
        <v>0</v>
      </c>
      <c r="I43" s="16">
        <v>20605</v>
      </c>
      <c r="J43" s="174" t="s">
        <v>378</v>
      </c>
      <c r="K43" s="174"/>
      <c r="L43" s="174"/>
      <c r="M43" s="171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</row>
    <row r="44" spans="1:249" s="169" customFormat="1" ht="18" customHeight="1">
      <c r="A44" s="176" t="s">
        <v>415</v>
      </c>
      <c r="B44" s="167">
        <v>35</v>
      </c>
      <c r="C44" s="167">
        <f>SUM(D44:G44)</f>
        <v>35</v>
      </c>
      <c r="D44" s="167">
        <v>0</v>
      </c>
      <c r="E44" s="167">
        <v>0</v>
      </c>
      <c r="F44" s="167">
        <v>0</v>
      </c>
      <c r="G44" s="167">
        <v>35</v>
      </c>
      <c r="H44" s="167">
        <f t="shared" si="15"/>
        <v>0</v>
      </c>
      <c r="I44" s="19">
        <v>2060502</v>
      </c>
      <c r="J44" s="168" t="s">
        <v>380</v>
      </c>
      <c r="K44" s="168"/>
      <c r="L44" s="168"/>
      <c r="M44" s="171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  <c r="IE44" s="168"/>
      <c r="IF44" s="168"/>
      <c r="IG44" s="168"/>
      <c r="IH44" s="168"/>
      <c r="II44" s="168"/>
      <c r="IJ44" s="168"/>
      <c r="IK44" s="168"/>
      <c r="IL44" s="168"/>
      <c r="IM44" s="168"/>
      <c r="IN44" s="168"/>
      <c r="IO44" s="168"/>
    </row>
    <row r="45" spans="1:249" s="175" customFormat="1" ht="18" customHeight="1">
      <c r="A45" s="16" t="s">
        <v>416</v>
      </c>
      <c r="B45" s="173">
        <f aca="true" t="shared" si="19" ref="B45:G45">SUM(B46:B47)</f>
        <v>4</v>
      </c>
      <c r="C45" s="173">
        <f t="shared" si="19"/>
        <v>4</v>
      </c>
      <c r="D45" s="173">
        <f t="shared" si="19"/>
        <v>0</v>
      </c>
      <c r="E45" s="173">
        <f t="shared" si="19"/>
        <v>0</v>
      </c>
      <c r="F45" s="173">
        <f t="shared" si="19"/>
        <v>0</v>
      </c>
      <c r="G45" s="173">
        <f t="shared" si="19"/>
        <v>4</v>
      </c>
      <c r="H45" s="173">
        <f t="shared" si="15"/>
        <v>0</v>
      </c>
      <c r="I45" s="16">
        <v>20605</v>
      </c>
      <c r="J45" s="174" t="s">
        <v>378</v>
      </c>
      <c r="K45" s="174"/>
      <c r="L45" s="174"/>
      <c r="M45" s="171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</row>
    <row r="46" spans="1:249" s="169" customFormat="1" ht="18" customHeight="1">
      <c r="A46" s="176" t="s">
        <v>417</v>
      </c>
      <c r="B46" s="167">
        <v>1</v>
      </c>
      <c r="C46" s="167">
        <f>SUM(D46:G46)</f>
        <v>1</v>
      </c>
      <c r="D46" s="167"/>
      <c r="E46" s="167"/>
      <c r="F46" s="167"/>
      <c r="G46" s="167">
        <v>1</v>
      </c>
      <c r="H46" s="167">
        <f t="shared" si="15"/>
        <v>0</v>
      </c>
      <c r="I46" s="19">
        <v>2060702</v>
      </c>
      <c r="J46" s="168" t="s">
        <v>380</v>
      </c>
      <c r="K46" s="168"/>
      <c r="L46" s="168"/>
      <c r="M46" s="171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  <c r="IL46" s="168"/>
      <c r="IM46" s="168"/>
      <c r="IN46" s="168"/>
      <c r="IO46" s="168"/>
    </row>
    <row r="47" spans="1:249" s="169" customFormat="1" ht="18" customHeight="1">
      <c r="A47" s="176" t="s">
        <v>418</v>
      </c>
      <c r="B47" s="167">
        <v>3</v>
      </c>
      <c r="C47" s="167">
        <f>SUM(D47:G47)</f>
        <v>3</v>
      </c>
      <c r="D47" s="167"/>
      <c r="E47" s="167"/>
      <c r="F47" s="167"/>
      <c r="G47" s="167">
        <v>3</v>
      </c>
      <c r="H47" s="167">
        <f t="shared" si="15"/>
        <v>0</v>
      </c>
      <c r="I47" s="19">
        <v>2060799</v>
      </c>
      <c r="J47" s="168" t="s">
        <v>380</v>
      </c>
      <c r="K47" s="168"/>
      <c r="L47" s="168"/>
      <c r="M47" s="171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  <c r="IL47" s="168"/>
      <c r="IM47" s="168"/>
      <c r="IN47" s="168"/>
      <c r="IO47" s="168"/>
    </row>
    <row r="48" spans="1:249" s="172" customFormat="1" ht="18" customHeight="1">
      <c r="A48" s="15" t="s">
        <v>419</v>
      </c>
      <c r="B48" s="20">
        <f aca="true" t="shared" si="20" ref="B48:G48">SUM(B49,B53,B55)</f>
        <v>237</v>
      </c>
      <c r="C48" s="20">
        <f t="shared" si="20"/>
        <v>237</v>
      </c>
      <c r="D48" s="20">
        <f t="shared" si="20"/>
        <v>0</v>
      </c>
      <c r="E48" s="20">
        <f t="shared" si="20"/>
        <v>0</v>
      </c>
      <c r="F48" s="20">
        <f t="shared" si="20"/>
        <v>0</v>
      </c>
      <c r="G48" s="20">
        <f t="shared" si="20"/>
        <v>237</v>
      </c>
      <c r="H48" s="20">
        <f t="shared" si="15"/>
        <v>0</v>
      </c>
      <c r="I48" s="15">
        <v>207</v>
      </c>
      <c r="J48" s="171" t="s">
        <v>376</v>
      </c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1"/>
      <c r="HN48" s="171"/>
      <c r="HO48" s="171"/>
      <c r="HP48" s="171"/>
      <c r="HQ48" s="171"/>
      <c r="HR48" s="171"/>
      <c r="HS48" s="171"/>
      <c r="HT48" s="171"/>
      <c r="HU48" s="171"/>
      <c r="HV48" s="171"/>
      <c r="HW48" s="171"/>
      <c r="HX48" s="171"/>
      <c r="HY48" s="171"/>
      <c r="HZ48" s="171"/>
      <c r="IA48" s="171"/>
      <c r="IB48" s="171"/>
      <c r="IC48" s="171"/>
      <c r="ID48" s="171"/>
      <c r="IE48" s="171"/>
      <c r="IF48" s="171"/>
      <c r="IG48" s="171"/>
      <c r="IH48" s="171"/>
      <c r="II48" s="171"/>
      <c r="IJ48" s="171"/>
      <c r="IK48" s="171"/>
      <c r="IL48" s="171"/>
      <c r="IM48" s="171"/>
      <c r="IN48" s="171"/>
      <c r="IO48" s="171"/>
    </row>
    <row r="49" spans="1:249" s="175" customFormat="1" ht="18" customHeight="1">
      <c r="A49" s="16" t="s">
        <v>420</v>
      </c>
      <c r="B49" s="173">
        <f aca="true" t="shared" si="21" ref="B49:G49">SUM(B50:B52)</f>
        <v>76</v>
      </c>
      <c r="C49" s="173">
        <f t="shared" si="21"/>
        <v>76</v>
      </c>
      <c r="D49" s="173">
        <f t="shared" si="21"/>
        <v>0</v>
      </c>
      <c r="E49" s="173">
        <f t="shared" si="21"/>
        <v>0</v>
      </c>
      <c r="F49" s="173">
        <f t="shared" si="21"/>
        <v>0</v>
      </c>
      <c r="G49" s="173">
        <f t="shared" si="21"/>
        <v>76</v>
      </c>
      <c r="H49" s="173">
        <f t="shared" si="15"/>
        <v>0</v>
      </c>
      <c r="I49" s="16">
        <v>20701</v>
      </c>
      <c r="J49" s="174" t="s">
        <v>378</v>
      </c>
      <c r="K49" s="174"/>
      <c r="L49" s="174"/>
      <c r="M49" s="171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</row>
    <row r="50" spans="1:249" s="169" customFormat="1" ht="18" customHeight="1">
      <c r="A50" s="176" t="s">
        <v>421</v>
      </c>
      <c r="B50" s="167">
        <v>20</v>
      </c>
      <c r="C50" s="167">
        <f>SUM(D50:G50)</f>
        <v>20</v>
      </c>
      <c r="D50" s="167">
        <v>0</v>
      </c>
      <c r="E50" s="167">
        <v>0</v>
      </c>
      <c r="F50" s="167">
        <v>0</v>
      </c>
      <c r="G50" s="167">
        <v>20</v>
      </c>
      <c r="H50" s="167">
        <f t="shared" si="15"/>
        <v>0</v>
      </c>
      <c r="I50" s="19">
        <v>2070109</v>
      </c>
      <c r="J50" s="168" t="s">
        <v>380</v>
      </c>
      <c r="K50" s="168"/>
      <c r="L50" s="168"/>
      <c r="M50" s="171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168"/>
      <c r="GY50" s="168"/>
      <c r="GZ50" s="168"/>
      <c r="HA50" s="168"/>
      <c r="HB50" s="168"/>
      <c r="HC50" s="168"/>
      <c r="HD50" s="168"/>
      <c r="HE50" s="168"/>
      <c r="HF50" s="168"/>
      <c r="HG50" s="168"/>
      <c r="HH50" s="168"/>
      <c r="HI50" s="168"/>
      <c r="HJ50" s="168"/>
      <c r="HK50" s="168"/>
      <c r="HL50" s="168"/>
      <c r="HM50" s="168"/>
      <c r="HN50" s="168"/>
      <c r="HO50" s="168"/>
      <c r="HP50" s="168"/>
      <c r="HQ50" s="168"/>
      <c r="HR50" s="168"/>
      <c r="HS50" s="168"/>
      <c r="HT50" s="168"/>
      <c r="HU50" s="168"/>
      <c r="HV50" s="168"/>
      <c r="HW50" s="168"/>
      <c r="HX50" s="168"/>
      <c r="HY50" s="168"/>
      <c r="HZ50" s="168"/>
      <c r="IA50" s="168"/>
      <c r="IB50" s="168"/>
      <c r="IC50" s="168"/>
      <c r="ID50" s="168"/>
      <c r="IE50" s="168"/>
      <c r="IF50" s="168"/>
      <c r="IG50" s="168"/>
      <c r="IH50" s="168"/>
      <c r="II50" s="168"/>
      <c r="IJ50" s="168"/>
      <c r="IK50" s="168"/>
      <c r="IL50" s="168"/>
      <c r="IM50" s="168"/>
      <c r="IN50" s="168"/>
      <c r="IO50" s="168"/>
    </row>
    <row r="51" spans="1:249" s="169" customFormat="1" ht="18" customHeight="1">
      <c r="A51" s="176" t="s">
        <v>422</v>
      </c>
      <c r="B51" s="167">
        <v>40</v>
      </c>
      <c r="C51" s="167">
        <f>SUM(D51:G51)</f>
        <v>40</v>
      </c>
      <c r="D51" s="167">
        <v>0</v>
      </c>
      <c r="E51" s="167">
        <v>0</v>
      </c>
      <c r="F51" s="167">
        <v>0</v>
      </c>
      <c r="G51" s="167">
        <v>40</v>
      </c>
      <c r="H51" s="167">
        <f t="shared" si="15"/>
        <v>0</v>
      </c>
      <c r="I51" s="19">
        <v>2070111</v>
      </c>
      <c r="J51" s="168" t="s">
        <v>380</v>
      </c>
      <c r="K51" s="168"/>
      <c r="L51" s="168"/>
      <c r="M51" s="171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8"/>
      <c r="FF51" s="168"/>
      <c r="FG51" s="168"/>
      <c r="FH51" s="168"/>
      <c r="FI51" s="168"/>
      <c r="FJ51" s="168"/>
      <c r="FK51" s="168"/>
      <c r="FL51" s="168"/>
      <c r="FM51" s="168"/>
      <c r="FN51" s="168"/>
      <c r="FO51" s="168"/>
      <c r="FP51" s="168"/>
      <c r="FQ51" s="168"/>
      <c r="FR51" s="168"/>
      <c r="FS51" s="168"/>
      <c r="FT51" s="168"/>
      <c r="FU51" s="168"/>
      <c r="FV51" s="168"/>
      <c r="FW51" s="168"/>
      <c r="FX51" s="168"/>
      <c r="FY51" s="168"/>
      <c r="FZ51" s="168"/>
      <c r="GA51" s="168"/>
      <c r="GB51" s="168"/>
      <c r="GC51" s="168"/>
      <c r="GD51" s="168"/>
      <c r="GE51" s="168"/>
      <c r="GF51" s="168"/>
      <c r="GG51" s="168"/>
      <c r="GH51" s="168"/>
      <c r="GI51" s="168"/>
      <c r="GJ51" s="168"/>
      <c r="GK51" s="168"/>
      <c r="GL51" s="168"/>
      <c r="GM51" s="168"/>
      <c r="GN51" s="168"/>
      <c r="GO51" s="168"/>
      <c r="GP51" s="168"/>
      <c r="GQ51" s="168"/>
      <c r="GR51" s="168"/>
      <c r="GS51" s="168"/>
      <c r="GT51" s="168"/>
      <c r="GU51" s="168"/>
      <c r="GV51" s="168"/>
      <c r="GW51" s="168"/>
      <c r="GX51" s="168"/>
      <c r="GY51" s="168"/>
      <c r="GZ51" s="168"/>
      <c r="HA51" s="168"/>
      <c r="HB51" s="168"/>
      <c r="HC51" s="168"/>
      <c r="HD51" s="168"/>
      <c r="HE51" s="168"/>
      <c r="HF51" s="168"/>
      <c r="HG51" s="168"/>
      <c r="HH51" s="168"/>
      <c r="HI51" s="168"/>
      <c r="HJ51" s="168"/>
      <c r="HK51" s="168"/>
      <c r="HL51" s="168"/>
      <c r="HM51" s="168"/>
      <c r="HN51" s="168"/>
      <c r="HO51" s="168"/>
      <c r="HP51" s="168"/>
      <c r="HQ51" s="168"/>
      <c r="HR51" s="168"/>
      <c r="HS51" s="168"/>
      <c r="HT51" s="168"/>
      <c r="HU51" s="168"/>
      <c r="HV51" s="168"/>
      <c r="HW51" s="168"/>
      <c r="HX51" s="168"/>
      <c r="HY51" s="168"/>
      <c r="HZ51" s="168"/>
      <c r="IA51" s="168"/>
      <c r="IB51" s="168"/>
      <c r="IC51" s="168"/>
      <c r="ID51" s="168"/>
      <c r="IE51" s="168"/>
      <c r="IF51" s="168"/>
      <c r="IG51" s="168"/>
      <c r="IH51" s="168"/>
      <c r="II51" s="168"/>
      <c r="IJ51" s="168"/>
      <c r="IK51" s="168"/>
      <c r="IL51" s="168"/>
      <c r="IM51" s="168"/>
      <c r="IN51" s="168"/>
      <c r="IO51" s="168"/>
    </row>
    <row r="52" spans="1:249" s="169" customFormat="1" ht="18" customHeight="1">
      <c r="A52" s="176" t="s">
        <v>423</v>
      </c>
      <c r="B52" s="167">
        <v>16</v>
      </c>
      <c r="C52" s="167">
        <f>SUM(D52:G52)</f>
        <v>16</v>
      </c>
      <c r="D52" s="167">
        <v>0</v>
      </c>
      <c r="E52" s="167">
        <v>0</v>
      </c>
      <c r="F52" s="167">
        <v>0</v>
      </c>
      <c r="G52" s="167">
        <v>16</v>
      </c>
      <c r="H52" s="167">
        <f t="shared" si="15"/>
        <v>0</v>
      </c>
      <c r="I52" s="19">
        <v>2070199</v>
      </c>
      <c r="J52" s="168" t="s">
        <v>380</v>
      </c>
      <c r="K52" s="168"/>
      <c r="L52" s="168"/>
      <c r="M52" s="171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8"/>
      <c r="FF52" s="168"/>
      <c r="FG52" s="168"/>
      <c r="FH52" s="168"/>
      <c r="FI52" s="168"/>
      <c r="FJ52" s="168"/>
      <c r="FK52" s="168"/>
      <c r="FL52" s="168"/>
      <c r="FM52" s="168"/>
      <c r="FN52" s="168"/>
      <c r="FO52" s="168"/>
      <c r="FP52" s="168"/>
      <c r="FQ52" s="168"/>
      <c r="FR52" s="168"/>
      <c r="FS52" s="168"/>
      <c r="FT52" s="168"/>
      <c r="FU52" s="168"/>
      <c r="FV52" s="168"/>
      <c r="FW52" s="168"/>
      <c r="FX52" s="168"/>
      <c r="FY52" s="168"/>
      <c r="FZ52" s="168"/>
      <c r="GA52" s="168"/>
      <c r="GB52" s="168"/>
      <c r="GC52" s="168"/>
      <c r="GD52" s="168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  <c r="GO52" s="168"/>
      <c r="GP52" s="168"/>
      <c r="GQ52" s="168"/>
      <c r="GR52" s="168"/>
      <c r="GS52" s="168"/>
      <c r="GT52" s="168"/>
      <c r="GU52" s="168"/>
      <c r="GV52" s="168"/>
      <c r="GW52" s="168"/>
      <c r="GX52" s="168"/>
      <c r="GY52" s="168"/>
      <c r="GZ52" s="168"/>
      <c r="HA52" s="168"/>
      <c r="HB52" s="168"/>
      <c r="HC52" s="168"/>
      <c r="HD52" s="168"/>
      <c r="HE52" s="168"/>
      <c r="HF52" s="168"/>
      <c r="HG52" s="168"/>
      <c r="HH52" s="168"/>
      <c r="HI52" s="168"/>
      <c r="HJ52" s="168"/>
      <c r="HK52" s="168"/>
      <c r="HL52" s="168"/>
      <c r="HM52" s="168"/>
      <c r="HN52" s="168"/>
      <c r="HO52" s="168"/>
      <c r="HP52" s="168"/>
      <c r="HQ52" s="168"/>
      <c r="HR52" s="168"/>
      <c r="HS52" s="168"/>
      <c r="HT52" s="168"/>
      <c r="HU52" s="168"/>
      <c r="HV52" s="168"/>
      <c r="HW52" s="168"/>
      <c r="HX52" s="168"/>
      <c r="HY52" s="168"/>
      <c r="HZ52" s="168"/>
      <c r="IA52" s="168"/>
      <c r="IB52" s="168"/>
      <c r="IC52" s="168"/>
      <c r="ID52" s="168"/>
      <c r="IE52" s="168"/>
      <c r="IF52" s="168"/>
      <c r="IG52" s="168"/>
      <c r="IH52" s="168"/>
      <c r="II52" s="168"/>
      <c r="IJ52" s="168"/>
      <c r="IK52" s="168"/>
      <c r="IL52" s="168"/>
      <c r="IM52" s="168"/>
      <c r="IN52" s="168"/>
      <c r="IO52" s="168"/>
    </row>
    <row r="53" spans="1:249" s="175" customFormat="1" ht="18" customHeight="1">
      <c r="A53" s="16" t="s">
        <v>424</v>
      </c>
      <c r="B53" s="173">
        <f aca="true" t="shared" si="22" ref="B53:G53">SUM(B54)</f>
        <v>75</v>
      </c>
      <c r="C53" s="173">
        <f t="shared" si="22"/>
        <v>75</v>
      </c>
      <c r="D53" s="173">
        <f t="shared" si="22"/>
        <v>0</v>
      </c>
      <c r="E53" s="173">
        <f t="shared" si="22"/>
        <v>0</v>
      </c>
      <c r="F53" s="173">
        <f t="shared" si="22"/>
        <v>0</v>
      </c>
      <c r="G53" s="173">
        <f t="shared" si="22"/>
        <v>75</v>
      </c>
      <c r="H53" s="173">
        <f t="shared" si="15"/>
        <v>0</v>
      </c>
      <c r="I53" s="16">
        <v>20702</v>
      </c>
      <c r="J53" s="174" t="s">
        <v>378</v>
      </c>
      <c r="K53" s="174"/>
      <c r="L53" s="174"/>
      <c r="M53" s="171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</row>
    <row r="54" spans="1:249" s="169" customFormat="1" ht="18" customHeight="1">
      <c r="A54" s="176" t="s">
        <v>425</v>
      </c>
      <c r="B54" s="167">
        <v>75</v>
      </c>
      <c r="C54" s="167">
        <f>SUM(D54:G54)</f>
        <v>75</v>
      </c>
      <c r="D54" s="167"/>
      <c r="E54" s="167"/>
      <c r="F54" s="167"/>
      <c r="G54" s="167">
        <v>75</v>
      </c>
      <c r="H54" s="167">
        <f t="shared" si="15"/>
        <v>0</v>
      </c>
      <c r="I54" s="19">
        <v>2070204</v>
      </c>
      <c r="J54" s="168" t="s">
        <v>380</v>
      </c>
      <c r="K54" s="168"/>
      <c r="L54" s="168"/>
      <c r="M54" s="171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8"/>
      <c r="FF54" s="168"/>
      <c r="FG54" s="168"/>
      <c r="FH54" s="168"/>
      <c r="FI54" s="168"/>
      <c r="FJ54" s="168"/>
      <c r="FK54" s="168"/>
      <c r="FL54" s="168"/>
      <c r="FM54" s="168"/>
      <c r="FN54" s="168"/>
      <c r="FO54" s="168"/>
      <c r="FP54" s="168"/>
      <c r="FQ54" s="168"/>
      <c r="FR54" s="168"/>
      <c r="FS54" s="168"/>
      <c r="FT54" s="168"/>
      <c r="FU54" s="168"/>
      <c r="FV54" s="168"/>
      <c r="FW54" s="168"/>
      <c r="FX54" s="168"/>
      <c r="FY54" s="168"/>
      <c r="FZ54" s="168"/>
      <c r="GA54" s="168"/>
      <c r="GB54" s="168"/>
      <c r="GC54" s="168"/>
      <c r="GD54" s="168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168"/>
      <c r="GV54" s="168"/>
      <c r="GW54" s="168"/>
      <c r="GX54" s="168"/>
      <c r="GY54" s="168"/>
      <c r="GZ54" s="168"/>
      <c r="HA54" s="168"/>
      <c r="HB54" s="168"/>
      <c r="HC54" s="168"/>
      <c r="HD54" s="168"/>
      <c r="HE54" s="168"/>
      <c r="HF54" s="168"/>
      <c r="HG54" s="168"/>
      <c r="HH54" s="168"/>
      <c r="HI54" s="168"/>
      <c r="HJ54" s="168"/>
      <c r="HK54" s="168"/>
      <c r="HL54" s="168"/>
      <c r="HM54" s="168"/>
      <c r="HN54" s="168"/>
      <c r="HO54" s="168"/>
      <c r="HP54" s="168"/>
      <c r="HQ54" s="168"/>
      <c r="HR54" s="168"/>
      <c r="HS54" s="168"/>
      <c r="HT54" s="168"/>
      <c r="HU54" s="168"/>
      <c r="HV54" s="168"/>
      <c r="HW54" s="168"/>
      <c r="HX54" s="168"/>
      <c r="HY54" s="168"/>
      <c r="HZ54" s="168"/>
      <c r="IA54" s="168"/>
      <c r="IB54" s="168"/>
      <c r="IC54" s="168"/>
      <c r="ID54" s="168"/>
      <c r="IE54" s="168"/>
      <c r="IF54" s="168"/>
      <c r="IG54" s="168"/>
      <c r="IH54" s="168"/>
      <c r="II54" s="168"/>
      <c r="IJ54" s="168"/>
      <c r="IK54" s="168"/>
      <c r="IL54" s="168"/>
      <c r="IM54" s="168"/>
      <c r="IN54" s="168"/>
      <c r="IO54" s="168"/>
    </row>
    <row r="55" spans="1:249" s="175" customFormat="1" ht="18" customHeight="1">
      <c r="A55" s="16" t="s">
        <v>426</v>
      </c>
      <c r="B55" s="173">
        <f aca="true" t="shared" si="23" ref="B55:G55">SUM(B56)</f>
        <v>86</v>
      </c>
      <c r="C55" s="173">
        <f t="shared" si="23"/>
        <v>86</v>
      </c>
      <c r="D55" s="173">
        <f t="shared" si="23"/>
        <v>0</v>
      </c>
      <c r="E55" s="173">
        <f t="shared" si="23"/>
        <v>0</v>
      </c>
      <c r="F55" s="173">
        <f t="shared" si="23"/>
        <v>0</v>
      </c>
      <c r="G55" s="173">
        <f t="shared" si="23"/>
        <v>86</v>
      </c>
      <c r="H55" s="173">
        <f t="shared" si="15"/>
        <v>0</v>
      </c>
      <c r="I55" s="16">
        <v>20799</v>
      </c>
      <c r="J55" s="174" t="s">
        <v>378</v>
      </c>
      <c r="K55" s="174"/>
      <c r="L55" s="174"/>
      <c r="M55" s="171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</row>
    <row r="56" spans="1:249" s="169" customFormat="1" ht="18" customHeight="1">
      <c r="A56" s="176" t="s">
        <v>427</v>
      </c>
      <c r="B56" s="167">
        <v>86</v>
      </c>
      <c r="C56" s="167">
        <f>SUM(D56:G56)</f>
        <v>86</v>
      </c>
      <c r="D56" s="167">
        <v>0</v>
      </c>
      <c r="E56" s="167">
        <v>0</v>
      </c>
      <c r="F56" s="167">
        <v>0</v>
      </c>
      <c r="G56" s="167">
        <v>86</v>
      </c>
      <c r="H56" s="167">
        <f t="shared" si="15"/>
        <v>0</v>
      </c>
      <c r="I56" s="19">
        <v>2079999</v>
      </c>
      <c r="J56" s="168" t="s">
        <v>380</v>
      </c>
      <c r="K56" s="168"/>
      <c r="L56" s="168"/>
      <c r="M56" s="171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8"/>
      <c r="FF56" s="168"/>
      <c r="FG56" s="168"/>
      <c r="FH56" s="168"/>
      <c r="FI56" s="168"/>
      <c r="FJ56" s="168"/>
      <c r="FK56" s="168"/>
      <c r="FL56" s="168"/>
      <c r="FM56" s="168"/>
      <c r="FN56" s="168"/>
      <c r="FO56" s="168"/>
      <c r="FP56" s="168"/>
      <c r="FQ56" s="168"/>
      <c r="FR56" s="168"/>
      <c r="FS56" s="168"/>
      <c r="FT56" s="168"/>
      <c r="FU56" s="168"/>
      <c r="FV56" s="168"/>
      <c r="FW56" s="168"/>
      <c r="FX56" s="168"/>
      <c r="FY56" s="168"/>
      <c r="FZ56" s="168"/>
      <c r="GA56" s="168"/>
      <c r="GB56" s="168"/>
      <c r="GC56" s="168"/>
      <c r="GD56" s="168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  <c r="GV56" s="168"/>
      <c r="GW56" s="168"/>
      <c r="GX56" s="168"/>
      <c r="GY56" s="168"/>
      <c r="GZ56" s="168"/>
      <c r="HA56" s="168"/>
      <c r="HB56" s="168"/>
      <c r="HC56" s="168"/>
      <c r="HD56" s="168"/>
      <c r="HE56" s="168"/>
      <c r="HF56" s="168"/>
      <c r="HG56" s="168"/>
      <c r="HH56" s="168"/>
      <c r="HI56" s="168"/>
      <c r="HJ56" s="168"/>
      <c r="HK56" s="168"/>
      <c r="HL56" s="168"/>
      <c r="HM56" s="168"/>
      <c r="HN56" s="168"/>
      <c r="HO56" s="168"/>
      <c r="HP56" s="168"/>
      <c r="HQ56" s="168"/>
      <c r="HR56" s="168"/>
      <c r="HS56" s="168"/>
      <c r="HT56" s="168"/>
      <c r="HU56" s="168"/>
      <c r="HV56" s="168"/>
      <c r="HW56" s="168"/>
      <c r="HX56" s="168"/>
      <c r="HY56" s="168"/>
      <c r="HZ56" s="168"/>
      <c r="IA56" s="168"/>
      <c r="IB56" s="168"/>
      <c r="IC56" s="168"/>
      <c r="ID56" s="168"/>
      <c r="IE56" s="168"/>
      <c r="IF56" s="168"/>
      <c r="IG56" s="168"/>
      <c r="IH56" s="168"/>
      <c r="II56" s="168"/>
      <c r="IJ56" s="168"/>
      <c r="IK56" s="168"/>
      <c r="IL56" s="168"/>
      <c r="IM56" s="168"/>
      <c r="IN56" s="168"/>
      <c r="IO56" s="168"/>
    </row>
    <row r="57" spans="1:249" s="172" customFormat="1" ht="18" customHeight="1">
      <c r="A57" s="15" t="s">
        <v>428</v>
      </c>
      <c r="B57" s="20">
        <f aca="true" t="shared" si="24" ref="B57:G57">SUM(B58,B60,B64,B68,B71,B76)</f>
        <v>1418</v>
      </c>
      <c r="C57" s="20">
        <f t="shared" si="24"/>
        <v>4391</v>
      </c>
      <c r="D57" s="20">
        <f t="shared" si="24"/>
        <v>360</v>
      </c>
      <c r="E57" s="20">
        <f t="shared" si="24"/>
        <v>6</v>
      </c>
      <c r="F57" s="20">
        <f t="shared" si="24"/>
        <v>0</v>
      </c>
      <c r="G57" s="20">
        <f t="shared" si="24"/>
        <v>4025</v>
      </c>
      <c r="H57" s="20">
        <f t="shared" si="15"/>
        <v>2973</v>
      </c>
      <c r="I57" s="15">
        <v>208</v>
      </c>
      <c r="J57" s="171" t="s">
        <v>376</v>
      </c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1"/>
      <c r="HN57" s="171"/>
      <c r="HO57" s="171"/>
      <c r="HP57" s="171"/>
      <c r="HQ57" s="171"/>
      <c r="HR57" s="171"/>
      <c r="HS57" s="171"/>
      <c r="HT57" s="171"/>
      <c r="HU57" s="171"/>
      <c r="HV57" s="171"/>
      <c r="HW57" s="171"/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  <c r="II57" s="171"/>
      <c r="IJ57" s="171"/>
      <c r="IK57" s="171"/>
      <c r="IL57" s="171"/>
      <c r="IM57" s="171"/>
      <c r="IN57" s="171"/>
      <c r="IO57" s="171"/>
    </row>
    <row r="58" spans="1:249" s="175" customFormat="1" ht="18" customHeight="1">
      <c r="A58" s="16" t="s">
        <v>429</v>
      </c>
      <c r="B58" s="173">
        <f aca="true" t="shared" si="25" ref="B58:G58">SUM(B59)</f>
        <v>4</v>
      </c>
      <c r="C58" s="173">
        <f t="shared" si="25"/>
        <v>4</v>
      </c>
      <c r="D58" s="173">
        <f t="shared" si="25"/>
        <v>0</v>
      </c>
      <c r="E58" s="173">
        <f t="shared" si="25"/>
        <v>0</v>
      </c>
      <c r="F58" s="173">
        <f t="shared" si="25"/>
        <v>0</v>
      </c>
      <c r="G58" s="173">
        <f t="shared" si="25"/>
        <v>4</v>
      </c>
      <c r="H58" s="173">
        <f t="shared" si="15"/>
        <v>0</v>
      </c>
      <c r="I58" s="16">
        <v>20801</v>
      </c>
      <c r="J58" s="174" t="s">
        <v>378</v>
      </c>
      <c r="K58" s="174"/>
      <c r="L58" s="174"/>
      <c r="M58" s="171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  <c r="IO58" s="174"/>
    </row>
    <row r="59" spans="1:249" s="169" customFormat="1" ht="18" customHeight="1">
      <c r="A59" s="176" t="s">
        <v>430</v>
      </c>
      <c r="B59" s="167">
        <v>4</v>
      </c>
      <c r="C59" s="167">
        <f>SUM(D59:G59)</f>
        <v>4</v>
      </c>
      <c r="D59" s="167">
        <v>0</v>
      </c>
      <c r="E59" s="167">
        <v>0</v>
      </c>
      <c r="F59" s="167">
        <v>0</v>
      </c>
      <c r="G59" s="167">
        <v>4</v>
      </c>
      <c r="H59" s="167">
        <f t="shared" si="15"/>
        <v>0</v>
      </c>
      <c r="I59" s="19">
        <v>2080107</v>
      </c>
      <c r="J59" s="168" t="s">
        <v>380</v>
      </c>
      <c r="K59" s="168"/>
      <c r="L59" s="168"/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  <c r="GR59" s="168"/>
      <c r="GS59" s="168"/>
      <c r="GT59" s="168"/>
      <c r="GU59" s="168"/>
      <c r="GV59" s="168"/>
      <c r="GW59" s="168"/>
      <c r="GX59" s="168"/>
      <c r="GY59" s="168"/>
      <c r="GZ59" s="168"/>
      <c r="HA59" s="168"/>
      <c r="HB59" s="168"/>
      <c r="HC59" s="168"/>
      <c r="HD59" s="168"/>
      <c r="HE59" s="168"/>
      <c r="HF59" s="168"/>
      <c r="HG59" s="168"/>
      <c r="HH59" s="168"/>
      <c r="HI59" s="168"/>
      <c r="HJ59" s="168"/>
      <c r="HK59" s="168"/>
      <c r="HL59" s="168"/>
      <c r="HM59" s="168"/>
      <c r="HN59" s="168"/>
      <c r="HO59" s="168"/>
      <c r="HP59" s="168"/>
      <c r="HQ59" s="168"/>
      <c r="HR59" s="168"/>
      <c r="HS59" s="168"/>
      <c r="HT59" s="168"/>
      <c r="HU59" s="168"/>
      <c r="HV59" s="168"/>
      <c r="HW59" s="168"/>
      <c r="HX59" s="168"/>
      <c r="HY59" s="168"/>
      <c r="HZ59" s="168"/>
      <c r="IA59" s="168"/>
      <c r="IB59" s="168"/>
      <c r="IC59" s="168"/>
      <c r="ID59" s="168"/>
      <c r="IE59" s="168"/>
      <c r="IF59" s="168"/>
      <c r="IG59" s="168"/>
      <c r="IH59" s="168"/>
      <c r="II59" s="168"/>
      <c r="IJ59" s="168"/>
      <c r="IK59" s="168"/>
      <c r="IL59" s="168"/>
      <c r="IM59" s="168"/>
      <c r="IN59" s="168"/>
      <c r="IO59" s="168"/>
    </row>
    <row r="60" spans="1:249" s="175" customFormat="1" ht="18" customHeight="1">
      <c r="A60" s="16" t="s">
        <v>431</v>
      </c>
      <c r="B60" s="173">
        <f aca="true" t="shared" si="26" ref="B60:G60">SUM(B61:B63)</f>
        <v>251</v>
      </c>
      <c r="C60" s="173">
        <f t="shared" si="26"/>
        <v>253</v>
      </c>
      <c r="D60" s="173">
        <f t="shared" si="26"/>
        <v>3</v>
      </c>
      <c r="E60" s="173">
        <f t="shared" si="26"/>
        <v>6</v>
      </c>
      <c r="F60" s="173">
        <f t="shared" si="26"/>
        <v>0</v>
      </c>
      <c r="G60" s="173">
        <f t="shared" si="26"/>
        <v>244</v>
      </c>
      <c r="H60" s="173">
        <f t="shared" si="15"/>
        <v>2</v>
      </c>
      <c r="I60" s="16">
        <v>20802</v>
      </c>
      <c r="J60" s="174" t="s">
        <v>378</v>
      </c>
      <c r="K60" s="174"/>
      <c r="L60" s="174"/>
      <c r="M60" s="171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</row>
    <row r="61" spans="1:249" s="169" customFormat="1" ht="18" customHeight="1">
      <c r="A61" s="176" t="s">
        <v>393</v>
      </c>
      <c r="B61" s="167">
        <v>6</v>
      </c>
      <c r="C61" s="167">
        <f>SUM(D61:G61)</f>
        <v>8</v>
      </c>
      <c r="D61" s="167">
        <v>2</v>
      </c>
      <c r="E61" s="167">
        <v>6</v>
      </c>
      <c r="F61" s="167">
        <v>0</v>
      </c>
      <c r="G61" s="167"/>
      <c r="H61" s="167">
        <f t="shared" si="15"/>
        <v>2</v>
      </c>
      <c r="I61" s="19">
        <v>2080201</v>
      </c>
      <c r="J61" s="168" t="s">
        <v>380</v>
      </c>
      <c r="K61" s="168"/>
      <c r="L61" s="168"/>
      <c r="M61" s="171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/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/>
      <c r="FU61" s="168"/>
      <c r="FV61" s="168"/>
      <c r="FW61" s="168"/>
      <c r="FX61" s="168"/>
      <c r="FY61" s="168"/>
      <c r="FZ61" s="168"/>
      <c r="GA61" s="168"/>
      <c r="GB61" s="168"/>
      <c r="GC61" s="168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68"/>
      <c r="GP61" s="168"/>
      <c r="GQ61" s="168"/>
      <c r="GR61" s="168"/>
      <c r="GS61" s="168"/>
      <c r="GT61" s="168"/>
      <c r="GU61" s="168"/>
      <c r="GV61" s="168"/>
      <c r="GW61" s="168"/>
      <c r="GX61" s="168"/>
      <c r="GY61" s="168"/>
      <c r="GZ61" s="168"/>
      <c r="HA61" s="168"/>
      <c r="HB61" s="168"/>
      <c r="HC61" s="168"/>
      <c r="HD61" s="168"/>
      <c r="HE61" s="168"/>
      <c r="HF61" s="168"/>
      <c r="HG61" s="168"/>
      <c r="HH61" s="168"/>
      <c r="HI61" s="168"/>
      <c r="HJ61" s="168"/>
      <c r="HK61" s="168"/>
      <c r="HL61" s="168"/>
      <c r="HM61" s="168"/>
      <c r="HN61" s="168"/>
      <c r="HO61" s="168"/>
      <c r="HP61" s="168"/>
      <c r="HQ61" s="168"/>
      <c r="HR61" s="168"/>
      <c r="HS61" s="168"/>
      <c r="HT61" s="168"/>
      <c r="HU61" s="168"/>
      <c r="HV61" s="168"/>
      <c r="HW61" s="168"/>
      <c r="HX61" s="168"/>
      <c r="HY61" s="168"/>
      <c r="HZ61" s="168"/>
      <c r="IA61" s="168"/>
      <c r="IB61" s="168"/>
      <c r="IC61" s="168"/>
      <c r="ID61" s="168"/>
      <c r="IE61" s="168"/>
      <c r="IF61" s="168"/>
      <c r="IG61" s="168"/>
      <c r="IH61" s="168"/>
      <c r="II61" s="168"/>
      <c r="IJ61" s="168"/>
      <c r="IK61" s="168"/>
      <c r="IL61" s="168"/>
      <c r="IM61" s="168"/>
      <c r="IN61" s="168"/>
      <c r="IO61" s="168"/>
    </row>
    <row r="62" spans="1:249" s="169" customFormat="1" ht="18" customHeight="1">
      <c r="A62" s="176" t="s">
        <v>432</v>
      </c>
      <c r="B62" s="167">
        <v>1</v>
      </c>
      <c r="C62" s="167">
        <f>SUM(D62:G62)</f>
        <v>1</v>
      </c>
      <c r="D62" s="167">
        <v>1</v>
      </c>
      <c r="E62" s="167">
        <v>0</v>
      </c>
      <c r="F62" s="167">
        <v>0</v>
      </c>
      <c r="G62" s="167">
        <v>0</v>
      </c>
      <c r="H62" s="167">
        <f t="shared" si="15"/>
        <v>0</v>
      </c>
      <c r="I62" s="19">
        <v>2080208</v>
      </c>
      <c r="J62" s="168" t="s">
        <v>380</v>
      </c>
      <c r="K62" s="168"/>
      <c r="L62" s="168"/>
      <c r="M62" s="171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K62" s="168"/>
      <c r="EL62" s="168"/>
      <c r="EM62" s="168"/>
      <c r="EN62" s="168"/>
      <c r="EO62" s="168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168"/>
      <c r="FA62" s="168"/>
      <c r="FB62" s="168"/>
      <c r="FC62" s="168"/>
      <c r="FD62" s="168"/>
      <c r="FE62" s="168"/>
      <c r="FF62" s="168"/>
      <c r="FG62" s="168"/>
      <c r="FH62" s="168"/>
      <c r="FI62" s="168"/>
      <c r="FJ62" s="168"/>
      <c r="FK62" s="168"/>
      <c r="FL62" s="168"/>
      <c r="FM62" s="168"/>
      <c r="FN62" s="168"/>
      <c r="FO62" s="168"/>
      <c r="FP62" s="168"/>
      <c r="FQ62" s="168"/>
      <c r="FR62" s="168"/>
      <c r="FS62" s="168"/>
      <c r="FT62" s="168"/>
      <c r="FU62" s="168"/>
      <c r="FV62" s="168"/>
      <c r="FW62" s="168"/>
      <c r="FX62" s="168"/>
      <c r="FY62" s="168"/>
      <c r="FZ62" s="168"/>
      <c r="GA62" s="168"/>
      <c r="GB62" s="168"/>
      <c r="GC62" s="168"/>
      <c r="GD62" s="168"/>
      <c r="GE62" s="168"/>
      <c r="GF62" s="168"/>
      <c r="GG62" s="168"/>
      <c r="GH62" s="168"/>
      <c r="GI62" s="168"/>
      <c r="GJ62" s="168"/>
      <c r="GK62" s="168"/>
      <c r="GL62" s="168"/>
      <c r="GM62" s="168"/>
      <c r="GN62" s="168"/>
      <c r="GO62" s="168"/>
      <c r="GP62" s="168"/>
      <c r="GQ62" s="168"/>
      <c r="GR62" s="168"/>
      <c r="GS62" s="168"/>
      <c r="GT62" s="168"/>
      <c r="GU62" s="168"/>
      <c r="GV62" s="168"/>
      <c r="GW62" s="168"/>
      <c r="GX62" s="168"/>
      <c r="GY62" s="168"/>
      <c r="GZ62" s="168"/>
      <c r="HA62" s="168"/>
      <c r="HB62" s="168"/>
      <c r="HC62" s="168"/>
      <c r="HD62" s="168"/>
      <c r="HE62" s="168"/>
      <c r="HF62" s="168"/>
      <c r="HG62" s="168"/>
      <c r="HH62" s="168"/>
      <c r="HI62" s="168"/>
      <c r="HJ62" s="168"/>
      <c r="HK62" s="168"/>
      <c r="HL62" s="168"/>
      <c r="HM62" s="168"/>
      <c r="HN62" s="168"/>
      <c r="HO62" s="168"/>
      <c r="HP62" s="168"/>
      <c r="HQ62" s="168"/>
      <c r="HR62" s="168"/>
      <c r="HS62" s="168"/>
      <c r="HT62" s="168"/>
      <c r="HU62" s="168"/>
      <c r="HV62" s="168"/>
      <c r="HW62" s="168"/>
      <c r="HX62" s="168"/>
      <c r="HY62" s="168"/>
      <c r="HZ62" s="168"/>
      <c r="IA62" s="168"/>
      <c r="IB62" s="168"/>
      <c r="IC62" s="168"/>
      <c r="ID62" s="168"/>
      <c r="IE62" s="168"/>
      <c r="IF62" s="168"/>
      <c r="IG62" s="168"/>
      <c r="IH62" s="168"/>
      <c r="II62" s="168"/>
      <c r="IJ62" s="168"/>
      <c r="IK62" s="168"/>
      <c r="IL62" s="168"/>
      <c r="IM62" s="168"/>
      <c r="IN62" s="168"/>
      <c r="IO62" s="168"/>
    </row>
    <row r="63" spans="1:249" s="169" customFormat="1" ht="18" customHeight="1">
      <c r="A63" s="176" t="s">
        <v>433</v>
      </c>
      <c r="B63" s="167">
        <v>244</v>
      </c>
      <c r="C63" s="167">
        <f>SUM(D63:G63)</f>
        <v>244</v>
      </c>
      <c r="D63" s="167">
        <v>0</v>
      </c>
      <c r="E63" s="167">
        <v>0</v>
      </c>
      <c r="F63" s="167">
        <v>0</v>
      </c>
      <c r="G63" s="167">
        <v>244</v>
      </c>
      <c r="H63" s="167">
        <f t="shared" si="15"/>
        <v>0</v>
      </c>
      <c r="I63" s="19">
        <v>2080299</v>
      </c>
      <c r="J63" s="168" t="s">
        <v>380</v>
      </c>
      <c r="K63" s="168"/>
      <c r="L63" s="168"/>
      <c r="M63" s="171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8"/>
      <c r="DR63" s="168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K63" s="168"/>
      <c r="EL63" s="168"/>
      <c r="EM63" s="168"/>
      <c r="EN63" s="168"/>
      <c r="EO63" s="168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168"/>
      <c r="FA63" s="168"/>
      <c r="FB63" s="168"/>
      <c r="FC63" s="168"/>
      <c r="FD63" s="168"/>
      <c r="FE63" s="168"/>
      <c r="FF63" s="168"/>
      <c r="FG63" s="168"/>
      <c r="FH63" s="168"/>
      <c r="FI63" s="168"/>
      <c r="FJ63" s="168"/>
      <c r="FK63" s="168"/>
      <c r="FL63" s="168"/>
      <c r="FM63" s="168"/>
      <c r="FN63" s="168"/>
      <c r="FO63" s="168"/>
      <c r="FP63" s="168"/>
      <c r="FQ63" s="168"/>
      <c r="FR63" s="168"/>
      <c r="FS63" s="168"/>
      <c r="FT63" s="168"/>
      <c r="FU63" s="168"/>
      <c r="FV63" s="168"/>
      <c r="FW63" s="168"/>
      <c r="FX63" s="168"/>
      <c r="FY63" s="168"/>
      <c r="FZ63" s="168"/>
      <c r="GA63" s="168"/>
      <c r="GB63" s="168"/>
      <c r="GC63" s="168"/>
      <c r="GD63" s="168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168"/>
      <c r="GV63" s="168"/>
      <c r="GW63" s="168"/>
      <c r="GX63" s="168"/>
      <c r="GY63" s="168"/>
      <c r="GZ63" s="168"/>
      <c r="HA63" s="168"/>
      <c r="HB63" s="168"/>
      <c r="HC63" s="168"/>
      <c r="HD63" s="168"/>
      <c r="HE63" s="168"/>
      <c r="HF63" s="168"/>
      <c r="HG63" s="168"/>
      <c r="HH63" s="168"/>
      <c r="HI63" s="168"/>
      <c r="HJ63" s="168"/>
      <c r="HK63" s="168"/>
      <c r="HL63" s="168"/>
      <c r="HM63" s="168"/>
      <c r="HN63" s="168"/>
      <c r="HO63" s="168"/>
      <c r="HP63" s="168"/>
      <c r="HQ63" s="168"/>
      <c r="HR63" s="168"/>
      <c r="HS63" s="168"/>
      <c r="HT63" s="168"/>
      <c r="HU63" s="168"/>
      <c r="HV63" s="168"/>
      <c r="HW63" s="168"/>
      <c r="HX63" s="168"/>
      <c r="HY63" s="168"/>
      <c r="HZ63" s="168"/>
      <c r="IA63" s="168"/>
      <c r="IB63" s="168"/>
      <c r="IC63" s="168"/>
      <c r="ID63" s="168"/>
      <c r="IE63" s="168"/>
      <c r="IF63" s="168"/>
      <c r="IG63" s="168"/>
      <c r="IH63" s="168"/>
      <c r="II63" s="168"/>
      <c r="IJ63" s="168"/>
      <c r="IK63" s="168"/>
      <c r="IL63" s="168"/>
      <c r="IM63" s="168"/>
      <c r="IN63" s="168"/>
      <c r="IO63" s="168"/>
    </row>
    <row r="64" spans="1:249" s="175" customFormat="1" ht="18" customHeight="1">
      <c r="A64" s="16" t="s">
        <v>434</v>
      </c>
      <c r="B64" s="173">
        <f aca="true" t="shared" si="27" ref="B64:G64">SUM(B65:B67)</f>
        <v>2</v>
      </c>
      <c r="C64" s="173">
        <f t="shared" si="27"/>
        <v>2972</v>
      </c>
      <c r="D64" s="173">
        <f t="shared" si="27"/>
        <v>11</v>
      </c>
      <c r="E64" s="173">
        <f t="shared" si="27"/>
        <v>0</v>
      </c>
      <c r="F64" s="173">
        <f t="shared" si="27"/>
        <v>0</v>
      </c>
      <c r="G64" s="173">
        <f t="shared" si="27"/>
        <v>2961</v>
      </c>
      <c r="H64" s="173">
        <f t="shared" si="15"/>
        <v>2970</v>
      </c>
      <c r="I64" s="16">
        <v>20805</v>
      </c>
      <c r="J64" s="174" t="s">
        <v>378</v>
      </c>
      <c r="K64" s="174"/>
      <c r="L64" s="174"/>
      <c r="M64" s="171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4"/>
      <c r="FE64" s="174"/>
      <c r="FF64" s="174"/>
      <c r="FG64" s="174"/>
      <c r="FH64" s="174"/>
      <c r="FI64" s="174"/>
      <c r="FJ64" s="174"/>
      <c r="FK64" s="174"/>
      <c r="FL64" s="174"/>
      <c r="FM64" s="174"/>
      <c r="FN64" s="174"/>
      <c r="FO64" s="174"/>
      <c r="FP64" s="174"/>
      <c r="FQ64" s="174"/>
      <c r="FR64" s="174"/>
      <c r="FS64" s="174"/>
      <c r="FT64" s="174"/>
      <c r="FU64" s="174"/>
      <c r="FV64" s="174"/>
      <c r="FW64" s="174"/>
      <c r="FX64" s="174"/>
      <c r="FY64" s="174"/>
      <c r="FZ64" s="174"/>
      <c r="GA64" s="174"/>
      <c r="GB64" s="174"/>
      <c r="GC64" s="174"/>
      <c r="GD64" s="174"/>
      <c r="GE64" s="174"/>
      <c r="GF64" s="174"/>
      <c r="GG64" s="174"/>
      <c r="GH64" s="174"/>
      <c r="GI64" s="174"/>
      <c r="GJ64" s="174"/>
      <c r="GK64" s="174"/>
      <c r="GL64" s="174"/>
      <c r="GM64" s="174"/>
      <c r="GN64" s="174"/>
      <c r="GO64" s="174"/>
      <c r="GP64" s="174"/>
      <c r="GQ64" s="174"/>
      <c r="GR64" s="174"/>
      <c r="GS64" s="174"/>
      <c r="GT64" s="174"/>
      <c r="GU64" s="174"/>
      <c r="GV64" s="174"/>
      <c r="GW64" s="174"/>
      <c r="GX64" s="174"/>
      <c r="GY64" s="174"/>
      <c r="GZ64" s="174"/>
      <c r="HA64" s="174"/>
      <c r="HB64" s="174"/>
      <c r="HC64" s="174"/>
      <c r="HD64" s="174"/>
      <c r="HE64" s="174"/>
      <c r="HF64" s="174"/>
      <c r="HG64" s="174"/>
      <c r="HH64" s="174"/>
      <c r="HI64" s="174"/>
      <c r="HJ64" s="174"/>
      <c r="HK64" s="174"/>
      <c r="HL64" s="174"/>
      <c r="HM64" s="174"/>
      <c r="HN64" s="174"/>
      <c r="HO64" s="174"/>
      <c r="HP64" s="174"/>
      <c r="HQ64" s="174"/>
      <c r="HR64" s="174"/>
      <c r="HS64" s="174"/>
      <c r="HT64" s="174"/>
      <c r="HU64" s="174"/>
      <c r="HV64" s="174"/>
      <c r="HW64" s="174"/>
      <c r="HX64" s="174"/>
      <c r="HY64" s="174"/>
      <c r="HZ64" s="174"/>
      <c r="IA64" s="174"/>
      <c r="IB64" s="174"/>
      <c r="IC64" s="174"/>
      <c r="ID64" s="174"/>
      <c r="IE64" s="174"/>
      <c r="IF64" s="174"/>
      <c r="IG64" s="174"/>
      <c r="IH64" s="174"/>
      <c r="II64" s="174"/>
      <c r="IJ64" s="174"/>
      <c r="IK64" s="174"/>
      <c r="IL64" s="174"/>
      <c r="IM64" s="174"/>
      <c r="IN64" s="174"/>
      <c r="IO64" s="174"/>
    </row>
    <row r="65" spans="1:249" s="169" customFormat="1" ht="18" customHeight="1">
      <c r="A65" s="176" t="s">
        <v>435</v>
      </c>
      <c r="B65" s="167">
        <v>2</v>
      </c>
      <c r="C65" s="167">
        <f>SUM(D65:G65)</f>
        <v>2</v>
      </c>
      <c r="D65" s="167">
        <v>0</v>
      </c>
      <c r="E65" s="167">
        <v>0</v>
      </c>
      <c r="F65" s="167">
        <v>0</v>
      </c>
      <c r="G65" s="167">
        <v>2</v>
      </c>
      <c r="H65" s="167">
        <f t="shared" si="15"/>
        <v>0</v>
      </c>
      <c r="I65" s="19">
        <v>2080503</v>
      </c>
      <c r="J65" s="168" t="s">
        <v>380</v>
      </c>
      <c r="K65" s="168"/>
      <c r="L65" s="168"/>
      <c r="M65" s="171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8"/>
      <c r="FK65" s="168"/>
      <c r="FL65" s="168"/>
      <c r="FM65" s="168"/>
      <c r="FN65" s="168"/>
      <c r="FO65" s="168"/>
      <c r="FP65" s="168"/>
      <c r="FQ65" s="168"/>
      <c r="FR65" s="168"/>
      <c r="FS65" s="168"/>
      <c r="FT65" s="168"/>
      <c r="FU65" s="168"/>
      <c r="FV65" s="168"/>
      <c r="FW65" s="168"/>
      <c r="FX65" s="168"/>
      <c r="FY65" s="168"/>
      <c r="FZ65" s="168"/>
      <c r="GA65" s="168"/>
      <c r="GB65" s="168"/>
      <c r="GC65" s="168"/>
      <c r="GD65" s="168"/>
      <c r="GE65" s="168"/>
      <c r="GF65" s="168"/>
      <c r="GG65" s="168"/>
      <c r="GH65" s="168"/>
      <c r="GI65" s="168"/>
      <c r="GJ65" s="168"/>
      <c r="GK65" s="168"/>
      <c r="GL65" s="168"/>
      <c r="GM65" s="168"/>
      <c r="GN65" s="168"/>
      <c r="GO65" s="168"/>
      <c r="GP65" s="168"/>
      <c r="GQ65" s="168"/>
      <c r="GR65" s="168"/>
      <c r="GS65" s="168"/>
      <c r="GT65" s="168"/>
      <c r="GU65" s="168"/>
      <c r="GV65" s="168"/>
      <c r="GW65" s="168"/>
      <c r="GX65" s="168"/>
      <c r="GY65" s="168"/>
      <c r="GZ65" s="168"/>
      <c r="HA65" s="168"/>
      <c r="HB65" s="168"/>
      <c r="HC65" s="168"/>
      <c r="HD65" s="168"/>
      <c r="HE65" s="168"/>
      <c r="HF65" s="168"/>
      <c r="HG65" s="168"/>
      <c r="HH65" s="168"/>
      <c r="HI65" s="168"/>
      <c r="HJ65" s="168"/>
      <c r="HK65" s="168"/>
      <c r="HL65" s="168"/>
      <c r="HM65" s="168"/>
      <c r="HN65" s="168"/>
      <c r="HO65" s="168"/>
      <c r="HP65" s="168"/>
      <c r="HQ65" s="168"/>
      <c r="HR65" s="168"/>
      <c r="HS65" s="168"/>
      <c r="HT65" s="168"/>
      <c r="HU65" s="168"/>
      <c r="HV65" s="168"/>
      <c r="HW65" s="168"/>
      <c r="HX65" s="168"/>
      <c r="HY65" s="168"/>
      <c r="HZ65" s="168"/>
      <c r="IA65" s="168"/>
      <c r="IB65" s="168"/>
      <c r="IC65" s="168"/>
      <c r="ID65" s="168"/>
      <c r="IE65" s="168"/>
      <c r="IF65" s="168"/>
      <c r="IG65" s="168"/>
      <c r="IH65" s="168"/>
      <c r="II65" s="168"/>
      <c r="IJ65" s="168"/>
      <c r="IK65" s="168"/>
      <c r="IL65" s="168"/>
      <c r="IM65" s="168"/>
      <c r="IN65" s="168"/>
      <c r="IO65" s="168"/>
    </row>
    <row r="66" spans="1:249" s="169" customFormat="1" ht="36.75" customHeight="1">
      <c r="A66" s="176" t="s">
        <v>436</v>
      </c>
      <c r="B66" s="167"/>
      <c r="C66" s="167">
        <f>SUM(D66:G66)</f>
        <v>11</v>
      </c>
      <c r="D66" s="167">
        <v>11</v>
      </c>
      <c r="E66" s="167">
        <v>0</v>
      </c>
      <c r="F66" s="167">
        <v>0</v>
      </c>
      <c r="G66" s="167">
        <v>0</v>
      </c>
      <c r="H66" s="167">
        <f t="shared" si="15"/>
        <v>11</v>
      </c>
      <c r="I66" s="19">
        <v>2080505</v>
      </c>
      <c r="J66" s="168" t="s">
        <v>380</v>
      </c>
      <c r="K66" s="168"/>
      <c r="L66" s="168"/>
      <c r="M66" s="171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68"/>
      <c r="DP66" s="168"/>
      <c r="DQ66" s="168"/>
      <c r="DR66" s="168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K66" s="168"/>
      <c r="EL66" s="168"/>
      <c r="EM66" s="168"/>
      <c r="EN66" s="168"/>
      <c r="EO66" s="168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8"/>
      <c r="FG66" s="168"/>
      <c r="FH66" s="168"/>
      <c r="FI66" s="168"/>
      <c r="FJ66" s="168"/>
      <c r="FK66" s="168"/>
      <c r="FL66" s="168"/>
      <c r="FM66" s="168"/>
      <c r="FN66" s="168"/>
      <c r="FO66" s="168"/>
      <c r="FP66" s="168"/>
      <c r="FQ66" s="168"/>
      <c r="FR66" s="168"/>
      <c r="FS66" s="168"/>
      <c r="FT66" s="168"/>
      <c r="FU66" s="168"/>
      <c r="FV66" s="168"/>
      <c r="FW66" s="168"/>
      <c r="FX66" s="168"/>
      <c r="FY66" s="168"/>
      <c r="FZ66" s="168"/>
      <c r="GA66" s="168"/>
      <c r="GB66" s="168"/>
      <c r="GC66" s="168"/>
      <c r="GD66" s="168"/>
      <c r="GE66" s="168"/>
      <c r="GF66" s="168"/>
      <c r="GG66" s="168"/>
      <c r="GH66" s="168"/>
      <c r="GI66" s="168"/>
      <c r="GJ66" s="168"/>
      <c r="GK66" s="168"/>
      <c r="GL66" s="168"/>
      <c r="GM66" s="168"/>
      <c r="GN66" s="168"/>
      <c r="GO66" s="168"/>
      <c r="GP66" s="168"/>
      <c r="GQ66" s="168"/>
      <c r="GR66" s="168"/>
      <c r="GS66" s="168"/>
      <c r="GT66" s="168"/>
      <c r="GU66" s="168"/>
      <c r="GV66" s="168"/>
      <c r="GW66" s="168"/>
      <c r="GX66" s="168"/>
      <c r="GY66" s="168"/>
      <c r="GZ66" s="168"/>
      <c r="HA66" s="168"/>
      <c r="HB66" s="168"/>
      <c r="HC66" s="168"/>
      <c r="HD66" s="168"/>
      <c r="HE66" s="168"/>
      <c r="HF66" s="168"/>
      <c r="HG66" s="168"/>
      <c r="HH66" s="168"/>
      <c r="HI66" s="168"/>
      <c r="HJ66" s="168"/>
      <c r="HK66" s="168"/>
      <c r="HL66" s="168"/>
      <c r="HM66" s="168"/>
      <c r="HN66" s="168"/>
      <c r="HO66" s="168"/>
      <c r="HP66" s="168"/>
      <c r="HQ66" s="168"/>
      <c r="HR66" s="168"/>
      <c r="HS66" s="168"/>
      <c r="HT66" s="168"/>
      <c r="HU66" s="168"/>
      <c r="HV66" s="168"/>
      <c r="HW66" s="168"/>
      <c r="HX66" s="168"/>
      <c r="HY66" s="168"/>
      <c r="HZ66" s="168"/>
      <c r="IA66" s="168"/>
      <c r="IB66" s="168"/>
      <c r="IC66" s="168"/>
      <c r="ID66" s="168"/>
      <c r="IE66" s="168"/>
      <c r="IF66" s="168"/>
      <c r="IG66" s="168"/>
      <c r="IH66" s="168"/>
      <c r="II66" s="168"/>
      <c r="IJ66" s="168"/>
      <c r="IK66" s="168"/>
      <c r="IL66" s="168"/>
      <c r="IM66" s="168"/>
      <c r="IN66" s="168"/>
      <c r="IO66" s="168"/>
    </row>
    <row r="67" spans="1:249" s="169" customFormat="1" ht="37.5">
      <c r="A67" s="176" t="s">
        <v>437</v>
      </c>
      <c r="B67" s="167"/>
      <c r="C67" s="167">
        <f>SUM(D67:G67)</f>
        <v>2959</v>
      </c>
      <c r="D67" s="167">
        <v>0</v>
      </c>
      <c r="E67" s="167">
        <v>0</v>
      </c>
      <c r="F67" s="167">
        <v>0</v>
      </c>
      <c r="G67" s="167">
        <v>2959</v>
      </c>
      <c r="H67" s="167">
        <f t="shared" si="15"/>
        <v>2959</v>
      </c>
      <c r="I67" s="19">
        <v>2080507</v>
      </c>
      <c r="J67" s="168" t="s">
        <v>380</v>
      </c>
      <c r="K67" s="168"/>
      <c r="L67" s="168"/>
      <c r="M67" s="171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8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68"/>
      <c r="FF67" s="168"/>
      <c r="FG67" s="168"/>
      <c r="FH67" s="168"/>
      <c r="FI67" s="168"/>
      <c r="FJ67" s="168"/>
      <c r="FK67" s="168"/>
      <c r="FL67" s="168"/>
      <c r="FM67" s="168"/>
      <c r="FN67" s="168"/>
      <c r="FO67" s="168"/>
      <c r="FP67" s="168"/>
      <c r="FQ67" s="168"/>
      <c r="FR67" s="168"/>
      <c r="FS67" s="168"/>
      <c r="FT67" s="168"/>
      <c r="FU67" s="168"/>
      <c r="FV67" s="168"/>
      <c r="FW67" s="168"/>
      <c r="FX67" s="168"/>
      <c r="FY67" s="168"/>
      <c r="FZ67" s="168"/>
      <c r="GA67" s="168"/>
      <c r="GB67" s="168"/>
      <c r="GC67" s="168"/>
      <c r="GD67" s="168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168"/>
      <c r="GV67" s="168"/>
      <c r="GW67" s="168"/>
      <c r="GX67" s="168"/>
      <c r="GY67" s="168"/>
      <c r="GZ67" s="168"/>
      <c r="HA67" s="168"/>
      <c r="HB67" s="168"/>
      <c r="HC67" s="168"/>
      <c r="HD67" s="168"/>
      <c r="HE67" s="168"/>
      <c r="HF67" s="168"/>
      <c r="HG67" s="168"/>
      <c r="HH67" s="168"/>
      <c r="HI67" s="168"/>
      <c r="HJ67" s="168"/>
      <c r="HK67" s="168"/>
      <c r="HL67" s="168"/>
      <c r="HM67" s="168"/>
      <c r="HN67" s="168"/>
      <c r="HO67" s="168"/>
      <c r="HP67" s="168"/>
      <c r="HQ67" s="168"/>
      <c r="HR67" s="168"/>
      <c r="HS67" s="168"/>
      <c r="HT67" s="168"/>
      <c r="HU67" s="168"/>
      <c r="HV67" s="168"/>
      <c r="HW67" s="168"/>
      <c r="HX67" s="168"/>
      <c r="HY67" s="168"/>
      <c r="HZ67" s="168"/>
      <c r="IA67" s="168"/>
      <c r="IB67" s="168"/>
      <c r="IC67" s="168"/>
      <c r="ID67" s="168"/>
      <c r="IE67" s="168"/>
      <c r="IF67" s="168"/>
      <c r="IG67" s="168"/>
      <c r="IH67" s="168"/>
      <c r="II67" s="168"/>
      <c r="IJ67" s="168"/>
      <c r="IK67" s="168"/>
      <c r="IL67" s="168"/>
      <c r="IM67" s="168"/>
      <c r="IN67" s="168"/>
      <c r="IO67" s="168"/>
    </row>
    <row r="68" spans="1:249" s="175" customFormat="1" ht="18" customHeight="1">
      <c r="A68" s="16" t="s">
        <v>438</v>
      </c>
      <c r="B68" s="173">
        <f aca="true" t="shared" si="28" ref="B68:G68">SUM(B69:B70)</f>
        <v>12</v>
      </c>
      <c r="C68" s="173">
        <f t="shared" si="28"/>
        <v>12</v>
      </c>
      <c r="D68" s="173">
        <f t="shared" si="28"/>
        <v>7</v>
      </c>
      <c r="E68" s="173">
        <f t="shared" si="28"/>
        <v>0</v>
      </c>
      <c r="F68" s="173">
        <f t="shared" si="28"/>
        <v>0</v>
      </c>
      <c r="G68" s="173">
        <f t="shared" si="28"/>
        <v>5</v>
      </c>
      <c r="H68" s="173">
        <f t="shared" si="15"/>
        <v>0</v>
      </c>
      <c r="I68" s="16">
        <v>20808</v>
      </c>
      <c r="J68" s="174" t="s">
        <v>378</v>
      </c>
      <c r="K68" s="174"/>
      <c r="L68" s="174"/>
      <c r="M68" s="171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4"/>
      <c r="FK68" s="174"/>
      <c r="FL68" s="174"/>
      <c r="FM68" s="174"/>
      <c r="FN68" s="174"/>
      <c r="FO68" s="174"/>
      <c r="FP68" s="174"/>
      <c r="FQ68" s="174"/>
      <c r="FR68" s="174"/>
      <c r="FS68" s="174"/>
      <c r="FT68" s="174"/>
      <c r="FU68" s="174"/>
      <c r="FV68" s="174"/>
      <c r="FW68" s="174"/>
      <c r="FX68" s="174"/>
      <c r="FY68" s="174"/>
      <c r="FZ68" s="174"/>
      <c r="GA68" s="174"/>
      <c r="GB68" s="174"/>
      <c r="GC68" s="174"/>
      <c r="GD68" s="174"/>
      <c r="GE68" s="174"/>
      <c r="GF68" s="174"/>
      <c r="GG68" s="174"/>
      <c r="GH68" s="174"/>
      <c r="GI68" s="174"/>
      <c r="GJ68" s="174"/>
      <c r="GK68" s="174"/>
      <c r="GL68" s="174"/>
      <c r="GM68" s="174"/>
      <c r="GN68" s="174"/>
      <c r="GO68" s="174"/>
      <c r="GP68" s="174"/>
      <c r="GQ68" s="174"/>
      <c r="GR68" s="174"/>
      <c r="GS68" s="174"/>
      <c r="GT68" s="174"/>
      <c r="GU68" s="174"/>
      <c r="GV68" s="174"/>
      <c r="GW68" s="174"/>
      <c r="GX68" s="174"/>
      <c r="GY68" s="174"/>
      <c r="GZ68" s="174"/>
      <c r="HA68" s="174"/>
      <c r="HB68" s="174"/>
      <c r="HC68" s="174"/>
      <c r="HD68" s="174"/>
      <c r="HE68" s="174"/>
      <c r="HF68" s="174"/>
      <c r="HG68" s="174"/>
      <c r="HH68" s="174"/>
      <c r="HI68" s="174"/>
      <c r="HJ68" s="174"/>
      <c r="HK68" s="174"/>
      <c r="HL68" s="174"/>
      <c r="HM68" s="174"/>
      <c r="HN68" s="174"/>
      <c r="HO68" s="174"/>
      <c r="HP68" s="174"/>
      <c r="HQ68" s="174"/>
      <c r="HR68" s="174"/>
      <c r="HS68" s="174"/>
      <c r="HT68" s="174"/>
      <c r="HU68" s="174"/>
      <c r="HV68" s="174"/>
      <c r="HW68" s="174"/>
      <c r="HX68" s="174"/>
      <c r="HY68" s="174"/>
      <c r="HZ68" s="174"/>
      <c r="IA68" s="174"/>
      <c r="IB68" s="174"/>
      <c r="IC68" s="174"/>
      <c r="ID68" s="174"/>
      <c r="IE68" s="174"/>
      <c r="IF68" s="174"/>
      <c r="IG68" s="174"/>
      <c r="IH68" s="174"/>
      <c r="II68" s="174"/>
      <c r="IJ68" s="174"/>
      <c r="IK68" s="174"/>
      <c r="IL68" s="174"/>
      <c r="IM68" s="174"/>
      <c r="IN68" s="174"/>
      <c r="IO68" s="174"/>
    </row>
    <row r="69" spans="1:249" s="169" customFormat="1" ht="18" customHeight="1">
      <c r="A69" s="176" t="s">
        <v>439</v>
      </c>
      <c r="B69" s="167">
        <v>7</v>
      </c>
      <c r="C69" s="167">
        <f>SUM(D69:G69)</f>
        <v>7</v>
      </c>
      <c r="D69" s="167">
        <v>7</v>
      </c>
      <c r="E69" s="167">
        <v>0</v>
      </c>
      <c r="F69" s="167">
        <v>0</v>
      </c>
      <c r="G69" s="167">
        <v>0</v>
      </c>
      <c r="H69" s="167">
        <f t="shared" si="15"/>
        <v>0</v>
      </c>
      <c r="I69" s="19">
        <v>2080805</v>
      </c>
      <c r="J69" s="168" t="s">
        <v>380</v>
      </c>
      <c r="K69" s="168"/>
      <c r="L69" s="168"/>
      <c r="M69" s="171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  <c r="HK69" s="168"/>
      <c r="HL69" s="168"/>
      <c r="HM69" s="168"/>
      <c r="HN69" s="168"/>
      <c r="HO69" s="168"/>
      <c r="HP69" s="168"/>
      <c r="HQ69" s="168"/>
      <c r="HR69" s="168"/>
      <c r="HS69" s="168"/>
      <c r="HT69" s="168"/>
      <c r="HU69" s="168"/>
      <c r="HV69" s="168"/>
      <c r="HW69" s="168"/>
      <c r="HX69" s="168"/>
      <c r="HY69" s="168"/>
      <c r="HZ69" s="168"/>
      <c r="IA69" s="168"/>
      <c r="IB69" s="168"/>
      <c r="IC69" s="168"/>
      <c r="ID69" s="168"/>
      <c r="IE69" s="168"/>
      <c r="IF69" s="168"/>
      <c r="IG69" s="168"/>
      <c r="IH69" s="168"/>
      <c r="II69" s="168"/>
      <c r="IJ69" s="168"/>
      <c r="IK69" s="168"/>
      <c r="IL69" s="168"/>
      <c r="IM69" s="168"/>
      <c r="IN69" s="168"/>
      <c r="IO69" s="168"/>
    </row>
    <row r="70" spans="1:249" s="169" customFormat="1" ht="18" customHeight="1">
      <c r="A70" s="176" t="s">
        <v>440</v>
      </c>
      <c r="B70" s="167">
        <v>5</v>
      </c>
      <c r="C70" s="167">
        <f>SUM(D70:G70)</f>
        <v>5</v>
      </c>
      <c r="D70" s="167">
        <v>0</v>
      </c>
      <c r="E70" s="167">
        <v>0</v>
      </c>
      <c r="F70" s="167">
        <v>0</v>
      </c>
      <c r="G70" s="167">
        <v>5</v>
      </c>
      <c r="H70" s="167">
        <f aca="true" t="shared" si="29" ref="H70:H101">C70-B70</f>
        <v>0</v>
      </c>
      <c r="I70" s="19">
        <v>2080899</v>
      </c>
      <c r="J70" s="168" t="s">
        <v>380</v>
      </c>
      <c r="K70" s="168"/>
      <c r="L70" s="168"/>
      <c r="M70" s="171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8"/>
      <c r="FB70" s="168"/>
      <c r="FC70" s="168"/>
      <c r="FD70" s="168"/>
      <c r="FE70" s="168"/>
      <c r="FF70" s="168"/>
      <c r="FG70" s="168"/>
      <c r="FH70" s="168"/>
      <c r="FI70" s="168"/>
      <c r="FJ70" s="168"/>
      <c r="FK70" s="168"/>
      <c r="FL70" s="168"/>
      <c r="FM70" s="168"/>
      <c r="FN70" s="168"/>
      <c r="FO70" s="168"/>
      <c r="FP70" s="168"/>
      <c r="FQ70" s="168"/>
      <c r="FR70" s="168"/>
      <c r="FS70" s="168"/>
      <c r="FT70" s="168"/>
      <c r="FU70" s="168"/>
      <c r="FV70" s="168"/>
      <c r="FW70" s="168"/>
      <c r="FX70" s="168"/>
      <c r="FY70" s="168"/>
      <c r="FZ70" s="168"/>
      <c r="GA70" s="168"/>
      <c r="GB70" s="168"/>
      <c r="GC70" s="168"/>
      <c r="GD70" s="168"/>
      <c r="GE70" s="168"/>
      <c r="GF70" s="168"/>
      <c r="GG70" s="168"/>
      <c r="GH70" s="168"/>
      <c r="GI70" s="168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168"/>
      <c r="GV70" s="168"/>
      <c r="GW70" s="168"/>
      <c r="GX70" s="168"/>
      <c r="GY70" s="168"/>
      <c r="GZ70" s="168"/>
      <c r="HA70" s="168"/>
      <c r="HB70" s="168"/>
      <c r="HC70" s="168"/>
      <c r="HD70" s="168"/>
      <c r="HE70" s="168"/>
      <c r="HF70" s="168"/>
      <c r="HG70" s="168"/>
      <c r="HH70" s="168"/>
      <c r="HI70" s="168"/>
      <c r="HJ70" s="168"/>
      <c r="HK70" s="168"/>
      <c r="HL70" s="168"/>
      <c r="HM70" s="168"/>
      <c r="HN70" s="168"/>
      <c r="HO70" s="168"/>
      <c r="HP70" s="168"/>
      <c r="HQ70" s="168"/>
      <c r="HR70" s="168"/>
      <c r="HS70" s="168"/>
      <c r="HT70" s="168"/>
      <c r="HU70" s="168"/>
      <c r="HV70" s="168"/>
      <c r="HW70" s="168"/>
      <c r="HX70" s="168"/>
      <c r="HY70" s="168"/>
      <c r="HZ70" s="168"/>
      <c r="IA70" s="168"/>
      <c r="IB70" s="168"/>
      <c r="IC70" s="168"/>
      <c r="ID70" s="168"/>
      <c r="IE70" s="168"/>
      <c r="IF70" s="168"/>
      <c r="IG70" s="168"/>
      <c r="IH70" s="168"/>
      <c r="II70" s="168"/>
      <c r="IJ70" s="168"/>
      <c r="IK70" s="168"/>
      <c r="IL70" s="168"/>
      <c r="IM70" s="168"/>
      <c r="IN70" s="168"/>
      <c r="IO70" s="168"/>
    </row>
    <row r="71" spans="1:249" s="175" customFormat="1" ht="18" customHeight="1">
      <c r="A71" s="16" t="s">
        <v>441</v>
      </c>
      <c r="B71" s="173">
        <f aca="true" t="shared" si="30" ref="B71:G71">SUM(B72:B75)</f>
        <v>1145</v>
      </c>
      <c r="C71" s="173">
        <f t="shared" si="30"/>
        <v>1146</v>
      </c>
      <c r="D71" s="173">
        <f t="shared" si="30"/>
        <v>339</v>
      </c>
      <c r="E71" s="173">
        <f t="shared" si="30"/>
        <v>0</v>
      </c>
      <c r="F71" s="173">
        <f t="shared" si="30"/>
        <v>0</v>
      </c>
      <c r="G71" s="173">
        <f t="shared" si="30"/>
        <v>807</v>
      </c>
      <c r="H71" s="173">
        <f t="shared" si="29"/>
        <v>1</v>
      </c>
      <c r="I71" s="16">
        <v>20809</v>
      </c>
      <c r="J71" s="174" t="s">
        <v>378</v>
      </c>
      <c r="K71" s="174"/>
      <c r="L71" s="174"/>
      <c r="M71" s="171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74"/>
      <c r="FI71" s="174"/>
      <c r="FJ71" s="174"/>
      <c r="FK71" s="174"/>
      <c r="FL71" s="174"/>
      <c r="FM71" s="174"/>
      <c r="FN71" s="174"/>
      <c r="FO71" s="174"/>
      <c r="FP71" s="174"/>
      <c r="FQ71" s="174"/>
      <c r="FR71" s="174"/>
      <c r="FS71" s="174"/>
      <c r="FT71" s="174"/>
      <c r="FU71" s="174"/>
      <c r="FV71" s="174"/>
      <c r="FW71" s="174"/>
      <c r="FX71" s="174"/>
      <c r="FY71" s="174"/>
      <c r="FZ71" s="174"/>
      <c r="GA71" s="174"/>
      <c r="GB71" s="174"/>
      <c r="GC71" s="174"/>
      <c r="GD71" s="174"/>
      <c r="GE71" s="174"/>
      <c r="GF71" s="174"/>
      <c r="GG71" s="174"/>
      <c r="GH71" s="174"/>
      <c r="GI71" s="174"/>
      <c r="GJ71" s="174"/>
      <c r="GK71" s="174"/>
      <c r="GL71" s="174"/>
      <c r="GM71" s="174"/>
      <c r="GN71" s="174"/>
      <c r="GO71" s="174"/>
      <c r="GP71" s="174"/>
      <c r="GQ71" s="174"/>
      <c r="GR71" s="174"/>
      <c r="GS71" s="174"/>
      <c r="GT71" s="174"/>
      <c r="GU71" s="174"/>
      <c r="GV71" s="174"/>
      <c r="GW71" s="174"/>
      <c r="GX71" s="174"/>
      <c r="GY71" s="174"/>
      <c r="GZ71" s="174"/>
      <c r="HA71" s="174"/>
      <c r="HB71" s="174"/>
      <c r="HC71" s="174"/>
      <c r="HD71" s="174"/>
      <c r="HE71" s="174"/>
      <c r="HF71" s="174"/>
      <c r="HG71" s="174"/>
      <c r="HH71" s="174"/>
      <c r="HI71" s="174"/>
      <c r="HJ71" s="174"/>
      <c r="HK71" s="174"/>
      <c r="HL71" s="174"/>
      <c r="HM71" s="174"/>
      <c r="HN71" s="174"/>
      <c r="HO71" s="174"/>
      <c r="HP71" s="174"/>
      <c r="HQ71" s="174"/>
      <c r="HR71" s="174"/>
      <c r="HS71" s="174"/>
      <c r="HT71" s="174"/>
      <c r="HU71" s="174"/>
      <c r="HV71" s="174"/>
      <c r="HW71" s="174"/>
      <c r="HX71" s="174"/>
      <c r="HY71" s="174"/>
      <c r="HZ71" s="174"/>
      <c r="IA71" s="174"/>
      <c r="IB71" s="174"/>
      <c r="IC71" s="174"/>
      <c r="ID71" s="174"/>
      <c r="IE71" s="174"/>
      <c r="IF71" s="174"/>
      <c r="IG71" s="174"/>
      <c r="IH71" s="174"/>
      <c r="II71" s="174"/>
      <c r="IJ71" s="174"/>
      <c r="IK71" s="174"/>
      <c r="IL71" s="174"/>
      <c r="IM71" s="174"/>
      <c r="IN71" s="174"/>
      <c r="IO71" s="174"/>
    </row>
    <row r="72" spans="1:249" s="169" customFormat="1" ht="18" customHeight="1">
      <c r="A72" s="176" t="s">
        <v>442</v>
      </c>
      <c r="B72" s="167">
        <v>340</v>
      </c>
      <c r="C72" s="167">
        <f>SUM(D72:G72)</f>
        <v>341</v>
      </c>
      <c r="D72" s="167">
        <v>339</v>
      </c>
      <c r="E72" s="167">
        <v>0</v>
      </c>
      <c r="F72" s="167">
        <v>0</v>
      </c>
      <c r="G72" s="167">
        <v>2</v>
      </c>
      <c r="H72" s="167">
        <f t="shared" si="29"/>
        <v>1</v>
      </c>
      <c r="I72" s="19">
        <v>2080901</v>
      </c>
      <c r="J72" s="168" t="s">
        <v>380</v>
      </c>
      <c r="K72" s="168"/>
      <c r="L72" s="168"/>
      <c r="M72" s="171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68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68"/>
      <c r="EJ72" s="168"/>
      <c r="EK72" s="168"/>
      <c r="EL72" s="168"/>
      <c r="EM72" s="168"/>
      <c r="EN72" s="168"/>
      <c r="EO72" s="168"/>
      <c r="EP72" s="168"/>
      <c r="EQ72" s="168"/>
      <c r="ER72" s="168"/>
      <c r="ES72" s="168"/>
      <c r="ET72" s="168"/>
      <c r="EU72" s="168"/>
      <c r="EV72" s="168"/>
      <c r="EW72" s="168"/>
      <c r="EX72" s="168"/>
      <c r="EY72" s="168"/>
      <c r="EZ72" s="168"/>
      <c r="FA72" s="168"/>
      <c r="FB72" s="168"/>
      <c r="FC72" s="168"/>
      <c r="FD72" s="168"/>
      <c r="FE72" s="168"/>
      <c r="FF72" s="168"/>
      <c r="FG72" s="168"/>
      <c r="FH72" s="168"/>
      <c r="FI72" s="168"/>
      <c r="FJ72" s="168"/>
      <c r="FK72" s="168"/>
      <c r="FL72" s="168"/>
      <c r="FM72" s="168"/>
      <c r="FN72" s="168"/>
      <c r="FO72" s="168"/>
      <c r="FP72" s="168"/>
      <c r="FQ72" s="168"/>
      <c r="FR72" s="168"/>
      <c r="FS72" s="168"/>
      <c r="FT72" s="168"/>
      <c r="FU72" s="168"/>
      <c r="FV72" s="168"/>
      <c r="FW72" s="168"/>
      <c r="FX72" s="168"/>
      <c r="FY72" s="168"/>
      <c r="FZ72" s="168"/>
      <c r="GA72" s="168"/>
      <c r="GB72" s="168"/>
      <c r="GC72" s="168"/>
      <c r="GD72" s="168"/>
      <c r="GE72" s="168"/>
      <c r="GF72" s="168"/>
      <c r="GG72" s="168"/>
      <c r="GH72" s="168"/>
      <c r="GI72" s="168"/>
      <c r="GJ72" s="168"/>
      <c r="GK72" s="168"/>
      <c r="GL72" s="168"/>
      <c r="GM72" s="168"/>
      <c r="GN72" s="168"/>
      <c r="GO72" s="168"/>
      <c r="GP72" s="168"/>
      <c r="GQ72" s="168"/>
      <c r="GR72" s="168"/>
      <c r="GS72" s="168"/>
      <c r="GT72" s="168"/>
      <c r="GU72" s="168"/>
      <c r="GV72" s="168"/>
      <c r="GW72" s="168"/>
      <c r="GX72" s="168"/>
      <c r="GY72" s="168"/>
      <c r="GZ72" s="168"/>
      <c r="HA72" s="168"/>
      <c r="HB72" s="168"/>
      <c r="HC72" s="168"/>
      <c r="HD72" s="168"/>
      <c r="HE72" s="168"/>
      <c r="HF72" s="168"/>
      <c r="HG72" s="168"/>
      <c r="HH72" s="168"/>
      <c r="HI72" s="168"/>
      <c r="HJ72" s="168"/>
      <c r="HK72" s="168"/>
      <c r="HL72" s="168"/>
      <c r="HM72" s="168"/>
      <c r="HN72" s="168"/>
      <c r="HO72" s="168"/>
      <c r="HP72" s="168"/>
      <c r="HQ72" s="168"/>
      <c r="HR72" s="168"/>
      <c r="HS72" s="168"/>
      <c r="HT72" s="168"/>
      <c r="HU72" s="168"/>
      <c r="HV72" s="168"/>
      <c r="HW72" s="168"/>
      <c r="HX72" s="168"/>
      <c r="HY72" s="168"/>
      <c r="HZ72" s="168"/>
      <c r="IA72" s="168"/>
      <c r="IB72" s="168"/>
      <c r="IC72" s="168"/>
      <c r="ID72" s="168"/>
      <c r="IE72" s="168"/>
      <c r="IF72" s="168"/>
      <c r="IG72" s="168"/>
      <c r="IH72" s="168"/>
      <c r="II72" s="168"/>
      <c r="IJ72" s="168"/>
      <c r="IK72" s="168"/>
      <c r="IL72" s="168"/>
      <c r="IM72" s="168"/>
      <c r="IN72" s="168"/>
      <c r="IO72" s="168"/>
    </row>
    <row r="73" spans="1:249" s="169" customFormat="1" ht="18" customHeight="1">
      <c r="A73" s="176" t="s">
        <v>443</v>
      </c>
      <c r="B73" s="167">
        <v>779</v>
      </c>
      <c r="C73" s="167">
        <f>SUM(D73:G73)</f>
        <v>779</v>
      </c>
      <c r="D73" s="167">
        <v>0</v>
      </c>
      <c r="E73" s="167">
        <v>0</v>
      </c>
      <c r="F73" s="167">
        <v>0</v>
      </c>
      <c r="G73" s="167">
        <v>779</v>
      </c>
      <c r="H73" s="167">
        <f t="shared" si="29"/>
        <v>0</v>
      </c>
      <c r="I73" s="19">
        <v>2080902</v>
      </c>
      <c r="J73" s="168" t="s">
        <v>380</v>
      </c>
      <c r="K73" s="168"/>
      <c r="L73" s="168"/>
      <c r="M73" s="171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8"/>
      <c r="DN73" s="168"/>
      <c r="DO73" s="168"/>
      <c r="DP73" s="168"/>
      <c r="DQ73" s="168"/>
      <c r="DR73" s="168"/>
      <c r="DS73" s="168"/>
      <c r="DT73" s="168"/>
      <c r="DU73" s="168"/>
      <c r="DV73" s="168"/>
      <c r="DW73" s="168"/>
      <c r="DX73" s="168"/>
      <c r="DY73" s="168"/>
      <c r="DZ73" s="168"/>
      <c r="EA73" s="168"/>
      <c r="EB73" s="168"/>
      <c r="EC73" s="168"/>
      <c r="ED73" s="168"/>
      <c r="EE73" s="168"/>
      <c r="EF73" s="168"/>
      <c r="EG73" s="168"/>
      <c r="EH73" s="168"/>
      <c r="EI73" s="168"/>
      <c r="EJ73" s="168"/>
      <c r="EK73" s="168"/>
      <c r="EL73" s="168"/>
      <c r="EM73" s="168"/>
      <c r="EN73" s="168"/>
      <c r="EO73" s="168"/>
      <c r="EP73" s="168"/>
      <c r="EQ73" s="168"/>
      <c r="ER73" s="168"/>
      <c r="ES73" s="168"/>
      <c r="ET73" s="168"/>
      <c r="EU73" s="168"/>
      <c r="EV73" s="168"/>
      <c r="EW73" s="168"/>
      <c r="EX73" s="168"/>
      <c r="EY73" s="168"/>
      <c r="EZ73" s="168"/>
      <c r="FA73" s="168"/>
      <c r="FB73" s="168"/>
      <c r="FC73" s="168"/>
      <c r="FD73" s="168"/>
      <c r="FE73" s="168"/>
      <c r="FF73" s="168"/>
      <c r="FG73" s="168"/>
      <c r="FH73" s="168"/>
      <c r="FI73" s="168"/>
      <c r="FJ73" s="168"/>
      <c r="FK73" s="168"/>
      <c r="FL73" s="168"/>
      <c r="FM73" s="168"/>
      <c r="FN73" s="168"/>
      <c r="FO73" s="168"/>
      <c r="FP73" s="168"/>
      <c r="FQ73" s="168"/>
      <c r="FR73" s="168"/>
      <c r="FS73" s="168"/>
      <c r="FT73" s="168"/>
      <c r="FU73" s="168"/>
      <c r="FV73" s="168"/>
      <c r="FW73" s="168"/>
      <c r="FX73" s="168"/>
      <c r="FY73" s="168"/>
      <c r="FZ73" s="168"/>
      <c r="GA73" s="168"/>
      <c r="GB73" s="168"/>
      <c r="GC73" s="168"/>
      <c r="GD73" s="168"/>
      <c r="GE73" s="168"/>
      <c r="GF73" s="168"/>
      <c r="GG73" s="168"/>
      <c r="GH73" s="168"/>
      <c r="GI73" s="168"/>
      <c r="GJ73" s="168"/>
      <c r="GK73" s="168"/>
      <c r="GL73" s="168"/>
      <c r="GM73" s="168"/>
      <c r="GN73" s="168"/>
      <c r="GO73" s="168"/>
      <c r="GP73" s="168"/>
      <c r="GQ73" s="168"/>
      <c r="GR73" s="168"/>
      <c r="GS73" s="168"/>
      <c r="GT73" s="168"/>
      <c r="GU73" s="168"/>
      <c r="GV73" s="168"/>
      <c r="GW73" s="168"/>
      <c r="GX73" s="168"/>
      <c r="GY73" s="168"/>
      <c r="GZ73" s="168"/>
      <c r="HA73" s="168"/>
      <c r="HB73" s="168"/>
      <c r="HC73" s="168"/>
      <c r="HD73" s="168"/>
      <c r="HE73" s="168"/>
      <c r="HF73" s="168"/>
      <c r="HG73" s="168"/>
      <c r="HH73" s="168"/>
      <c r="HI73" s="168"/>
      <c r="HJ73" s="168"/>
      <c r="HK73" s="168"/>
      <c r="HL73" s="168"/>
      <c r="HM73" s="168"/>
      <c r="HN73" s="168"/>
      <c r="HO73" s="168"/>
      <c r="HP73" s="168"/>
      <c r="HQ73" s="168"/>
      <c r="HR73" s="168"/>
      <c r="HS73" s="168"/>
      <c r="HT73" s="168"/>
      <c r="HU73" s="168"/>
      <c r="HV73" s="168"/>
      <c r="HW73" s="168"/>
      <c r="HX73" s="168"/>
      <c r="HY73" s="168"/>
      <c r="HZ73" s="168"/>
      <c r="IA73" s="168"/>
      <c r="IB73" s="168"/>
      <c r="IC73" s="168"/>
      <c r="ID73" s="168"/>
      <c r="IE73" s="168"/>
      <c r="IF73" s="168"/>
      <c r="IG73" s="168"/>
      <c r="IH73" s="168"/>
      <c r="II73" s="168"/>
      <c r="IJ73" s="168"/>
      <c r="IK73" s="168"/>
      <c r="IL73" s="168"/>
      <c r="IM73" s="168"/>
      <c r="IN73" s="168"/>
      <c r="IO73" s="168"/>
    </row>
    <row r="74" spans="1:249" s="169" customFormat="1" ht="18" customHeight="1">
      <c r="A74" s="176" t="s">
        <v>444</v>
      </c>
      <c r="B74" s="167">
        <v>15</v>
      </c>
      <c r="C74" s="167">
        <f>SUM(D74:G74)</f>
        <v>15</v>
      </c>
      <c r="D74" s="167">
        <v>0</v>
      </c>
      <c r="E74" s="167">
        <v>0</v>
      </c>
      <c r="F74" s="167">
        <v>0</v>
      </c>
      <c r="G74" s="167">
        <v>15</v>
      </c>
      <c r="H74" s="167">
        <f t="shared" si="29"/>
        <v>0</v>
      </c>
      <c r="I74" s="19">
        <v>2080903</v>
      </c>
      <c r="J74" s="168" t="s">
        <v>380</v>
      </c>
      <c r="K74" s="168"/>
      <c r="L74" s="168"/>
      <c r="M74" s="171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8"/>
      <c r="FF74" s="168"/>
      <c r="FG74" s="168"/>
      <c r="FH74" s="168"/>
      <c r="FI74" s="168"/>
      <c r="FJ74" s="168"/>
      <c r="FK74" s="168"/>
      <c r="FL74" s="168"/>
      <c r="FM74" s="168"/>
      <c r="FN74" s="168"/>
      <c r="FO74" s="168"/>
      <c r="FP74" s="168"/>
      <c r="FQ74" s="168"/>
      <c r="FR74" s="168"/>
      <c r="FS74" s="168"/>
      <c r="FT74" s="168"/>
      <c r="FU74" s="168"/>
      <c r="FV74" s="168"/>
      <c r="FW74" s="168"/>
      <c r="FX74" s="168"/>
      <c r="FY74" s="168"/>
      <c r="FZ74" s="168"/>
      <c r="GA74" s="168"/>
      <c r="GB74" s="168"/>
      <c r="GC74" s="168"/>
      <c r="GD74" s="168"/>
      <c r="GE74" s="168"/>
      <c r="GF74" s="168"/>
      <c r="GG74" s="168"/>
      <c r="GH74" s="168"/>
      <c r="GI74" s="168"/>
      <c r="GJ74" s="168"/>
      <c r="GK74" s="168"/>
      <c r="GL74" s="168"/>
      <c r="GM74" s="168"/>
      <c r="GN74" s="168"/>
      <c r="GO74" s="168"/>
      <c r="GP74" s="168"/>
      <c r="GQ74" s="168"/>
      <c r="GR74" s="168"/>
      <c r="GS74" s="168"/>
      <c r="GT74" s="168"/>
      <c r="GU74" s="168"/>
      <c r="GV74" s="168"/>
      <c r="GW74" s="168"/>
      <c r="GX74" s="168"/>
      <c r="GY74" s="168"/>
      <c r="GZ74" s="168"/>
      <c r="HA74" s="168"/>
      <c r="HB74" s="168"/>
      <c r="HC74" s="168"/>
      <c r="HD74" s="168"/>
      <c r="HE74" s="168"/>
      <c r="HF74" s="168"/>
      <c r="HG74" s="168"/>
      <c r="HH74" s="168"/>
      <c r="HI74" s="168"/>
      <c r="HJ74" s="168"/>
      <c r="HK74" s="168"/>
      <c r="HL74" s="168"/>
      <c r="HM74" s="168"/>
      <c r="HN74" s="168"/>
      <c r="HO74" s="168"/>
      <c r="HP74" s="168"/>
      <c r="HQ74" s="168"/>
      <c r="HR74" s="168"/>
      <c r="HS74" s="168"/>
      <c r="HT74" s="168"/>
      <c r="HU74" s="168"/>
      <c r="HV74" s="168"/>
      <c r="HW74" s="168"/>
      <c r="HX74" s="168"/>
      <c r="HY74" s="168"/>
      <c r="HZ74" s="168"/>
      <c r="IA74" s="168"/>
      <c r="IB74" s="168"/>
      <c r="IC74" s="168"/>
      <c r="ID74" s="168"/>
      <c r="IE74" s="168"/>
      <c r="IF74" s="168"/>
      <c r="IG74" s="168"/>
      <c r="IH74" s="168"/>
      <c r="II74" s="168"/>
      <c r="IJ74" s="168"/>
      <c r="IK74" s="168"/>
      <c r="IL74" s="168"/>
      <c r="IM74" s="168"/>
      <c r="IN74" s="168"/>
      <c r="IO74" s="168"/>
    </row>
    <row r="75" spans="1:249" s="169" customFormat="1" ht="18" customHeight="1">
      <c r="A75" s="176" t="s">
        <v>445</v>
      </c>
      <c r="B75" s="167">
        <v>11</v>
      </c>
      <c r="C75" s="167">
        <f>SUM(D75:G75)</f>
        <v>11</v>
      </c>
      <c r="D75" s="167">
        <v>0</v>
      </c>
      <c r="E75" s="167">
        <v>0</v>
      </c>
      <c r="F75" s="167">
        <v>0</v>
      </c>
      <c r="G75" s="167">
        <v>11</v>
      </c>
      <c r="H75" s="167">
        <f t="shared" si="29"/>
        <v>0</v>
      </c>
      <c r="I75" s="19">
        <v>2080905</v>
      </c>
      <c r="J75" s="168" t="s">
        <v>380</v>
      </c>
      <c r="K75" s="168"/>
      <c r="L75" s="168"/>
      <c r="M75" s="171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8"/>
      <c r="FX75" s="168"/>
      <c r="FY75" s="168"/>
      <c r="FZ75" s="168"/>
      <c r="GA75" s="168"/>
      <c r="GB75" s="168"/>
      <c r="GC75" s="168"/>
      <c r="GD75" s="168"/>
      <c r="GE75" s="168"/>
      <c r="GF75" s="168"/>
      <c r="GG75" s="168"/>
      <c r="GH75" s="168"/>
      <c r="GI75" s="168"/>
      <c r="GJ75" s="168"/>
      <c r="GK75" s="168"/>
      <c r="GL75" s="168"/>
      <c r="GM75" s="168"/>
      <c r="GN75" s="168"/>
      <c r="GO75" s="168"/>
      <c r="GP75" s="168"/>
      <c r="GQ75" s="168"/>
      <c r="GR75" s="168"/>
      <c r="GS75" s="168"/>
      <c r="GT75" s="168"/>
      <c r="GU75" s="168"/>
      <c r="GV75" s="168"/>
      <c r="GW75" s="168"/>
      <c r="GX75" s="168"/>
      <c r="GY75" s="168"/>
      <c r="GZ75" s="168"/>
      <c r="HA75" s="168"/>
      <c r="HB75" s="168"/>
      <c r="HC75" s="168"/>
      <c r="HD75" s="168"/>
      <c r="HE75" s="168"/>
      <c r="HF75" s="168"/>
      <c r="HG75" s="168"/>
      <c r="HH75" s="168"/>
      <c r="HI75" s="168"/>
      <c r="HJ75" s="168"/>
      <c r="HK75" s="168"/>
      <c r="HL75" s="168"/>
      <c r="HM75" s="168"/>
      <c r="HN75" s="168"/>
      <c r="HO75" s="168"/>
      <c r="HP75" s="168"/>
      <c r="HQ75" s="168"/>
      <c r="HR75" s="168"/>
      <c r="HS75" s="168"/>
      <c r="HT75" s="168"/>
      <c r="HU75" s="168"/>
      <c r="HV75" s="168"/>
      <c r="HW75" s="168"/>
      <c r="HX75" s="168"/>
      <c r="HY75" s="168"/>
      <c r="HZ75" s="168"/>
      <c r="IA75" s="168"/>
      <c r="IB75" s="168"/>
      <c r="IC75" s="168"/>
      <c r="ID75" s="168"/>
      <c r="IE75" s="168"/>
      <c r="IF75" s="168"/>
      <c r="IG75" s="168"/>
      <c r="IH75" s="168"/>
      <c r="II75" s="168"/>
      <c r="IJ75" s="168"/>
      <c r="IK75" s="168"/>
      <c r="IL75" s="168"/>
      <c r="IM75" s="168"/>
      <c r="IN75" s="168"/>
      <c r="IO75" s="168"/>
    </row>
    <row r="76" spans="1:249" s="175" customFormat="1" ht="18" customHeight="1">
      <c r="A76" s="16" t="s">
        <v>446</v>
      </c>
      <c r="B76" s="173">
        <f aca="true" t="shared" si="31" ref="B76:G76">SUM(B77)</f>
        <v>4</v>
      </c>
      <c r="C76" s="173">
        <f t="shared" si="31"/>
        <v>4</v>
      </c>
      <c r="D76" s="173">
        <f t="shared" si="31"/>
        <v>0</v>
      </c>
      <c r="E76" s="173">
        <f t="shared" si="31"/>
        <v>0</v>
      </c>
      <c r="F76" s="173">
        <f t="shared" si="31"/>
        <v>0</v>
      </c>
      <c r="G76" s="173">
        <f t="shared" si="31"/>
        <v>4</v>
      </c>
      <c r="H76" s="173">
        <f t="shared" si="29"/>
        <v>0</v>
      </c>
      <c r="I76" s="16">
        <v>20828</v>
      </c>
      <c r="J76" s="174" t="s">
        <v>378</v>
      </c>
      <c r="K76" s="174"/>
      <c r="L76" s="174"/>
      <c r="M76" s="171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4"/>
      <c r="FE76" s="174"/>
      <c r="FF76" s="174"/>
      <c r="FG76" s="174"/>
      <c r="FH76" s="174"/>
      <c r="FI76" s="174"/>
      <c r="FJ76" s="174"/>
      <c r="FK76" s="174"/>
      <c r="FL76" s="174"/>
      <c r="FM76" s="174"/>
      <c r="FN76" s="174"/>
      <c r="FO76" s="174"/>
      <c r="FP76" s="174"/>
      <c r="FQ76" s="174"/>
      <c r="FR76" s="174"/>
      <c r="FS76" s="174"/>
      <c r="FT76" s="174"/>
      <c r="FU76" s="174"/>
      <c r="FV76" s="174"/>
      <c r="FW76" s="174"/>
      <c r="FX76" s="174"/>
      <c r="FY76" s="174"/>
      <c r="FZ76" s="174"/>
      <c r="GA76" s="174"/>
      <c r="GB76" s="174"/>
      <c r="GC76" s="174"/>
      <c r="GD76" s="174"/>
      <c r="GE76" s="174"/>
      <c r="GF76" s="174"/>
      <c r="GG76" s="174"/>
      <c r="GH76" s="174"/>
      <c r="GI76" s="174"/>
      <c r="GJ76" s="174"/>
      <c r="GK76" s="174"/>
      <c r="GL76" s="174"/>
      <c r="GM76" s="174"/>
      <c r="GN76" s="174"/>
      <c r="GO76" s="174"/>
      <c r="GP76" s="174"/>
      <c r="GQ76" s="174"/>
      <c r="GR76" s="174"/>
      <c r="GS76" s="174"/>
      <c r="GT76" s="174"/>
      <c r="GU76" s="174"/>
      <c r="GV76" s="174"/>
      <c r="GW76" s="174"/>
      <c r="GX76" s="174"/>
      <c r="GY76" s="174"/>
      <c r="GZ76" s="174"/>
      <c r="HA76" s="174"/>
      <c r="HB76" s="174"/>
      <c r="HC76" s="174"/>
      <c r="HD76" s="174"/>
      <c r="HE76" s="174"/>
      <c r="HF76" s="174"/>
      <c r="HG76" s="174"/>
      <c r="HH76" s="174"/>
      <c r="HI76" s="174"/>
      <c r="HJ76" s="174"/>
      <c r="HK76" s="174"/>
      <c r="HL76" s="174"/>
      <c r="HM76" s="174"/>
      <c r="HN76" s="174"/>
      <c r="HO76" s="174"/>
      <c r="HP76" s="174"/>
      <c r="HQ76" s="174"/>
      <c r="HR76" s="174"/>
      <c r="HS76" s="174"/>
      <c r="HT76" s="174"/>
      <c r="HU76" s="174"/>
      <c r="HV76" s="174"/>
      <c r="HW76" s="174"/>
      <c r="HX76" s="174"/>
      <c r="HY76" s="174"/>
      <c r="HZ76" s="174"/>
      <c r="IA76" s="174"/>
      <c r="IB76" s="174"/>
      <c r="IC76" s="174"/>
      <c r="ID76" s="174"/>
      <c r="IE76" s="174"/>
      <c r="IF76" s="174"/>
      <c r="IG76" s="174"/>
      <c r="IH76" s="174"/>
      <c r="II76" s="174"/>
      <c r="IJ76" s="174"/>
      <c r="IK76" s="174"/>
      <c r="IL76" s="174"/>
      <c r="IM76" s="174"/>
      <c r="IN76" s="174"/>
      <c r="IO76" s="174"/>
    </row>
    <row r="77" spans="1:249" s="169" customFormat="1" ht="18" customHeight="1">
      <c r="A77" s="176" t="s">
        <v>447</v>
      </c>
      <c r="B77" s="167">
        <v>4</v>
      </c>
      <c r="C77" s="167">
        <f>SUM(D77:G77)</f>
        <v>4</v>
      </c>
      <c r="D77" s="167"/>
      <c r="E77" s="167"/>
      <c r="F77" s="167"/>
      <c r="G77" s="167">
        <v>4</v>
      </c>
      <c r="H77" s="167">
        <f t="shared" si="29"/>
        <v>0</v>
      </c>
      <c r="I77" s="19">
        <v>2082804</v>
      </c>
      <c r="J77" s="168" t="s">
        <v>380</v>
      </c>
      <c r="K77" s="168"/>
      <c r="L77" s="168"/>
      <c r="M77" s="171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8"/>
      <c r="DU77" s="168"/>
      <c r="DV77" s="168"/>
      <c r="DW77" s="168"/>
      <c r="DX77" s="168"/>
      <c r="DY77" s="168"/>
      <c r="DZ77" s="168"/>
      <c r="EA77" s="168"/>
      <c r="EB77" s="168"/>
      <c r="EC77" s="168"/>
      <c r="ED77" s="168"/>
      <c r="EE77" s="168"/>
      <c r="EF77" s="168"/>
      <c r="EG77" s="168"/>
      <c r="EH77" s="168"/>
      <c r="EI77" s="168"/>
      <c r="EJ77" s="168"/>
      <c r="EK77" s="168"/>
      <c r="EL77" s="168"/>
      <c r="EM77" s="168"/>
      <c r="EN77" s="168"/>
      <c r="EO77" s="168"/>
      <c r="EP77" s="168"/>
      <c r="EQ77" s="168"/>
      <c r="ER77" s="168"/>
      <c r="ES77" s="168"/>
      <c r="ET77" s="168"/>
      <c r="EU77" s="168"/>
      <c r="EV77" s="168"/>
      <c r="EW77" s="168"/>
      <c r="EX77" s="168"/>
      <c r="EY77" s="168"/>
      <c r="EZ77" s="168"/>
      <c r="FA77" s="168"/>
      <c r="FB77" s="168"/>
      <c r="FC77" s="168"/>
      <c r="FD77" s="168"/>
      <c r="FE77" s="168"/>
      <c r="FF77" s="168"/>
      <c r="FG77" s="168"/>
      <c r="FH77" s="168"/>
      <c r="FI77" s="168"/>
      <c r="FJ77" s="168"/>
      <c r="FK77" s="168"/>
      <c r="FL77" s="168"/>
      <c r="FM77" s="168"/>
      <c r="FN77" s="168"/>
      <c r="FO77" s="168"/>
      <c r="FP77" s="168"/>
      <c r="FQ77" s="168"/>
      <c r="FR77" s="168"/>
      <c r="FS77" s="168"/>
      <c r="FT77" s="168"/>
      <c r="FU77" s="168"/>
      <c r="FV77" s="168"/>
      <c r="FW77" s="168"/>
      <c r="FX77" s="168"/>
      <c r="FY77" s="168"/>
      <c r="FZ77" s="168"/>
      <c r="GA77" s="168"/>
      <c r="GB77" s="168"/>
      <c r="GC77" s="168"/>
      <c r="GD77" s="168"/>
      <c r="GE77" s="168"/>
      <c r="GF77" s="168"/>
      <c r="GG77" s="168"/>
      <c r="GH77" s="168"/>
      <c r="GI77" s="168"/>
      <c r="GJ77" s="168"/>
      <c r="GK77" s="168"/>
      <c r="GL77" s="168"/>
      <c r="GM77" s="168"/>
      <c r="GN77" s="168"/>
      <c r="GO77" s="168"/>
      <c r="GP77" s="168"/>
      <c r="GQ77" s="168"/>
      <c r="GR77" s="168"/>
      <c r="GS77" s="168"/>
      <c r="GT77" s="168"/>
      <c r="GU77" s="168"/>
      <c r="GV77" s="168"/>
      <c r="GW77" s="168"/>
      <c r="GX77" s="168"/>
      <c r="GY77" s="168"/>
      <c r="GZ77" s="168"/>
      <c r="HA77" s="168"/>
      <c r="HB77" s="168"/>
      <c r="HC77" s="168"/>
      <c r="HD77" s="168"/>
      <c r="HE77" s="168"/>
      <c r="HF77" s="168"/>
      <c r="HG77" s="168"/>
      <c r="HH77" s="168"/>
      <c r="HI77" s="168"/>
      <c r="HJ77" s="168"/>
      <c r="HK77" s="168"/>
      <c r="HL77" s="168"/>
      <c r="HM77" s="168"/>
      <c r="HN77" s="168"/>
      <c r="HO77" s="168"/>
      <c r="HP77" s="168"/>
      <c r="HQ77" s="168"/>
      <c r="HR77" s="168"/>
      <c r="HS77" s="168"/>
      <c r="HT77" s="168"/>
      <c r="HU77" s="168"/>
      <c r="HV77" s="168"/>
      <c r="HW77" s="168"/>
      <c r="HX77" s="168"/>
      <c r="HY77" s="168"/>
      <c r="HZ77" s="168"/>
      <c r="IA77" s="168"/>
      <c r="IB77" s="168"/>
      <c r="IC77" s="168"/>
      <c r="ID77" s="168"/>
      <c r="IE77" s="168"/>
      <c r="IF77" s="168"/>
      <c r="IG77" s="168"/>
      <c r="IH77" s="168"/>
      <c r="II77" s="168"/>
      <c r="IJ77" s="168"/>
      <c r="IK77" s="168"/>
      <c r="IL77" s="168"/>
      <c r="IM77" s="168"/>
      <c r="IN77" s="168"/>
      <c r="IO77" s="168"/>
    </row>
    <row r="78" spans="1:249" s="172" customFormat="1" ht="18" customHeight="1">
      <c r="A78" s="15" t="s">
        <v>448</v>
      </c>
      <c r="B78" s="20">
        <f aca="true" t="shared" si="32" ref="B78:G78">SUM(B79,B81,B83,B85,B88,B90)</f>
        <v>240</v>
      </c>
      <c r="C78" s="20">
        <f t="shared" si="32"/>
        <v>240</v>
      </c>
      <c r="D78" s="20">
        <f t="shared" si="32"/>
        <v>0</v>
      </c>
      <c r="E78" s="20">
        <f t="shared" si="32"/>
        <v>2</v>
      </c>
      <c r="F78" s="20">
        <f t="shared" si="32"/>
        <v>0</v>
      </c>
      <c r="G78" s="20">
        <f t="shared" si="32"/>
        <v>238</v>
      </c>
      <c r="H78" s="20">
        <f t="shared" si="29"/>
        <v>0</v>
      </c>
      <c r="I78" s="15">
        <v>210</v>
      </c>
      <c r="J78" s="171" t="s">
        <v>376</v>
      </c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1"/>
      <c r="FL78" s="171"/>
      <c r="FM78" s="171"/>
      <c r="FN78" s="171"/>
      <c r="FO78" s="171"/>
      <c r="FP78" s="171"/>
      <c r="FQ78" s="171"/>
      <c r="FR78" s="171"/>
      <c r="FS78" s="171"/>
      <c r="FT78" s="171"/>
      <c r="FU78" s="171"/>
      <c r="FV78" s="171"/>
      <c r="FW78" s="171"/>
      <c r="FX78" s="171"/>
      <c r="FY78" s="171"/>
      <c r="FZ78" s="171"/>
      <c r="GA78" s="171"/>
      <c r="GB78" s="171"/>
      <c r="GC78" s="171"/>
      <c r="GD78" s="171"/>
      <c r="GE78" s="171"/>
      <c r="GF78" s="171"/>
      <c r="GG78" s="171"/>
      <c r="GH78" s="171"/>
      <c r="GI78" s="171"/>
      <c r="GJ78" s="171"/>
      <c r="GK78" s="171"/>
      <c r="GL78" s="171"/>
      <c r="GM78" s="171"/>
      <c r="GN78" s="171"/>
      <c r="GO78" s="171"/>
      <c r="GP78" s="171"/>
      <c r="GQ78" s="171"/>
      <c r="GR78" s="171"/>
      <c r="GS78" s="171"/>
      <c r="GT78" s="171"/>
      <c r="GU78" s="171"/>
      <c r="GV78" s="171"/>
      <c r="GW78" s="171"/>
      <c r="GX78" s="171"/>
      <c r="GY78" s="171"/>
      <c r="GZ78" s="171"/>
      <c r="HA78" s="171"/>
      <c r="HB78" s="171"/>
      <c r="HC78" s="171"/>
      <c r="HD78" s="171"/>
      <c r="HE78" s="171"/>
      <c r="HF78" s="171"/>
      <c r="HG78" s="171"/>
      <c r="HH78" s="171"/>
      <c r="HI78" s="171"/>
      <c r="HJ78" s="171"/>
      <c r="HK78" s="171"/>
      <c r="HL78" s="171"/>
      <c r="HM78" s="171"/>
      <c r="HN78" s="171"/>
      <c r="HO78" s="171"/>
      <c r="HP78" s="171"/>
      <c r="HQ78" s="171"/>
      <c r="HR78" s="171"/>
      <c r="HS78" s="171"/>
      <c r="HT78" s="171"/>
      <c r="HU78" s="171"/>
      <c r="HV78" s="171"/>
      <c r="HW78" s="171"/>
      <c r="HX78" s="171"/>
      <c r="HY78" s="171"/>
      <c r="HZ78" s="171"/>
      <c r="IA78" s="171"/>
      <c r="IB78" s="171"/>
      <c r="IC78" s="171"/>
      <c r="ID78" s="171"/>
      <c r="IE78" s="171"/>
      <c r="IF78" s="171"/>
      <c r="IG78" s="171"/>
      <c r="IH78" s="171"/>
      <c r="II78" s="171"/>
      <c r="IJ78" s="171"/>
      <c r="IK78" s="171"/>
      <c r="IL78" s="171"/>
      <c r="IM78" s="171"/>
      <c r="IN78" s="171"/>
      <c r="IO78" s="171"/>
    </row>
    <row r="79" spans="1:249" s="175" customFormat="1" ht="18" customHeight="1">
      <c r="A79" s="16" t="s">
        <v>449</v>
      </c>
      <c r="B79" s="173">
        <f aca="true" t="shared" si="33" ref="B79:G79">SUM(B80)</f>
        <v>2</v>
      </c>
      <c r="C79" s="173">
        <f t="shared" si="33"/>
        <v>2</v>
      </c>
      <c r="D79" s="173">
        <f t="shared" si="33"/>
        <v>0</v>
      </c>
      <c r="E79" s="173">
        <f t="shared" si="33"/>
        <v>2</v>
      </c>
      <c r="F79" s="173">
        <f t="shared" si="33"/>
        <v>0</v>
      </c>
      <c r="G79" s="173">
        <f t="shared" si="33"/>
        <v>0</v>
      </c>
      <c r="H79" s="173">
        <f t="shared" si="29"/>
        <v>0</v>
      </c>
      <c r="I79" s="16">
        <v>21001</v>
      </c>
      <c r="J79" s="174" t="s">
        <v>378</v>
      </c>
      <c r="K79" s="174"/>
      <c r="L79" s="174"/>
      <c r="M79" s="171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  <c r="EN79" s="174"/>
      <c r="EO79" s="174"/>
      <c r="EP79" s="174"/>
      <c r="EQ79" s="174"/>
      <c r="ER79" s="174"/>
      <c r="ES79" s="174"/>
      <c r="ET79" s="174"/>
      <c r="EU79" s="174"/>
      <c r="EV79" s="174"/>
      <c r="EW79" s="174"/>
      <c r="EX79" s="174"/>
      <c r="EY79" s="174"/>
      <c r="EZ79" s="174"/>
      <c r="FA79" s="174"/>
      <c r="FB79" s="174"/>
      <c r="FC79" s="174"/>
      <c r="FD79" s="174"/>
      <c r="FE79" s="174"/>
      <c r="FF79" s="174"/>
      <c r="FG79" s="174"/>
      <c r="FH79" s="174"/>
      <c r="FI79" s="174"/>
      <c r="FJ79" s="174"/>
      <c r="FK79" s="174"/>
      <c r="FL79" s="174"/>
      <c r="FM79" s="174"/>
      <c r="FN79" s="174"/>
      <c r="FO79" s="174"/>
      <c r="FP79" s="174"/>
      <c r="FQ79" s="174"/>
      <c r="FR79" s="174"/>
      <c r="FS79" s="174"/>
      <c r="FT79" s="174"/>
      <c r="FU79" s="174"/>
      <c r="FV79" s="174"/>
      <c r="FW79" s="174"/>
      <c r="FX79" s="174"/>
      <c r="FY79" s="174"/>
      <c r="FZ79" s="174"/>
      <c r="GA79" s="174"/>
      <c r="GB79" s="174"/>
      <c r="GC79" s="174"/>
      <c r="GD79" s="174"/>
      <c r="GE79" s="174"/>
      <c r="GF79" s="174"/>
      <c r="GG79" s="174"/>
      <c r="GH79" s="174"/>
      <c r="GI79" s="174"/>
      <c r="GJ79" s="174"/>
      <c r="GK79" s="174"/>
      <c r="GL79" s="174"/>
      <c r="GM79" s="174"/>
      <c r="GN79" s="174"/>
      <c r="GO79" s="174"/>
      <c r="GP79" s="174"/>
      <c r="GQ79" s="174"/>
      <c r="GR79" s="174"/>
      <c r="GS79" s="174"/>
      <c r="GT79" s="174"/>
      <c r="GU79" s="174"/>
      <c r="GV79" s="174"/>
      <c r="GW79" s="174"/>
      <c r="GX79" s="174"/>
      <c r="GY79" s="174"/>
      <c r="GZ79" s="174"/>
      <c r="HA79" s="174"/>
      <c r="HB79" s="174"/>
      <c r="HC79" s="174"/>
      <c r="HD79" s="174"/>
      <c r="HE79" s="174"/>
      <c r="HF79" s="174"/>
      <c r="HG79" s="174"/>
      <c r="HH79" s="174"/>
      <c r="HI79" s="174"/>
      <c r="HJ79" s="174"/>
      <c r="HK79" s="174"/>
      <c r="HL79" s="174"/>
      <c r="HM79" s="174"/>
      <c r="HN79" s="174"/>
      <c r="HO79" s="174"/>
      <c r="HP79" s="174"/>
      <c r="HQ79" s="174"/>
      <c r="HR79" s="174"/>
      <c r="HS79" s="174"/>
      <c r="HT79" s="174"/>
      <c r="HU79" s="174"/>
      <c r="HV79" s="174"/>
      <c r="HW79" s="174"/>
      <c r="HX79" s="174"/>
      <c r="HY79" s="174"/>
      <c r="HZ79" s="174"/>
      <c r="IA79" s="174"/>
      <c r="IB79" s="174"/>
      <c r="IC79" s="174"/>
      <c r="ID79" s="174"/>
      <c r="IE79" s="174"/>
      <c r="IF79" s="174"/>
      <c r="IG79" s="174"/>
      <c r="IH79" s="174"/>
      <c r="II79" s="174"/>
      <c r="IJ79" s="174"/>
      <c r="IK79" s="174"/>
      <c r="IL79" s="174"/>
      <c r="IM79" s="174"/>
      <c r="IN79" s="174"/>
      <c r="IO79" s="174"/>
    </row>
    <row r="80" spans="1:249" s="169" customFormat="1" ht="18" customHeight="1">
      <c r="A80" s="176" t="s">
        <v>393</v>
      </c>
      <c r="B80" s="167">
        <v>2</v>
      </c>
      <c r="C80" s="167">
        <f>SUM(D80:G80)</f>
        <v>2</v>
      </c>
      <c r="D80" s="167"/>
      <c r="E80" s="167">
        <v>2</v>
      </c>
      <c r="F80" s="167"/>
      <c r="G80" s="167"/>
      <c r="H80" s="167">
        <f t="shared" si="29"/>
        <v>0</v>
      </c>
      <c r="I80" s="19">
        <v>2100101</v>
      </c>
      <c r="J80" s="168" t="s">
        <v>380</v>
      </c>
      <c r="K80" s="168"/>
      <c r="L80" s="168"/>
      <c r="M80" s="171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8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8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68"/>
      <c r="FL80" s="168"/>
      <c r="FM80" s="168"/>
      <c r="FN80" s="168"/>
      <c r="FO80" s="168"/>
      <c r="FP80" s="168"/>
      <c r="FQ80" s="168"/>
      <c r="FR80" s="168"/>
      <c r="FS80" s="168"/>
      <c r="FT80" s="168"/>
      <c r="FU80" s="168"/>
      <c r="FV80" s="168"/>
      <c r="FW80" s="168"/>
      <c r="FX80" s="168"/>
      <c r="FY80" s="168"/>
      <c r="FZ80" s="168"/>
      <c r="GA80" s="168"/>
      <c r="GB80" s="168"/>
      <c r="GC80" s="168"/>
      <c r="GD80" s="168"/>
      <c r="GE80" s="168"/>
      <c r="GF80" s="168"/>
      <c r="GG80" s="168"/>
      <c r="GH80" s="168"/>
      <c r="GI80" s="168"/>
      <c r="GJ80" s="168"/>
      <c r="GK80" s="168"/>
      <c r="GL80" s="168"/>
      <c r="GM80" s="168"/>
      <c r="GN80" s="168"/>
      <c r="GO80" s="168"/>
      <c r="GP80" s="168"/>
      <c r="GQ80" s="168"/>
      <c r="GR80" s="168"/>
      <c r="GS80" s="168"/>
      <c r="GT80" s="168"/>
      <c r="GU80" s="168"/>
      <c r="GV80" s="168"/>
      <c r="GW80" s="168"/>
      <c r="GX80" s="168"/>
      <c r="GY80" s="168"/>
      <c r="GZ80" s="168"/>
      <c r="HA80" s="168"/>
      <c r="HB80" s="168"/>
      <c r="HC80" s="168"/>
      <c r="HD80" s="168"/>
      <c r="HE80" s="168"/>
      <c r="HF80" s="168"/>
      <c r="HG80" s="168"/>
      <c r="HH80" s="168"/>
      <c r="HI80" s="168"/>
      <c r="HJ80" s="168"/>
      <c r="HK80" s="168"/>
      <c r="HL80" s="168"/>
      <c r="HM80" s="168"/>
      <c r="HN80" s="168"/>
      <c r="HO80" s="168"/>
      <c r="HP80" s="168"/>
      <c r="HQ80" s="168"/>
      <c r="HR80" s="168"/>
      <c r="HS80" s="168"/>
      <c r="HT80" s="168"/>
      <c r="HU80" s="168"/>
      <c r="HV80" s="168"/>
      <c r="HW80" s="168"/>
      <c r="HX80" s="168"/>
      <c r="HY80" s="168"/>
      <c r="HZ80" s="168"/>
      <c r="IA80" s="168"/>
      <c r="IB80" s="168"/>
      <c r="IC80" s="168"/>
      <c r="ID80" s="168"/>
      <c r="IE80" s="168"/>
      <c r="IF80" s="168"/>
      <c r="IG80" s="168"/>
      <c r="IH80" s="168"/>
      <c r="II80" s="168"/>
      <c r="IJ80" s="168"/>
      <c r="IK80" s="168"/>
      <c r="IL80" s="168"/>
      <c r="IM80" s="168"/>
      <c r="IN80" s="168"/>
      <c r="IO80" s="168"/>
    </row>
    <row r="81" spans="1:249" s="175" customFormat="1" ht="18" customHeight="1">
      <c r="A81" s="16" t="s">
        <v>450</v>
      </c>
      <c r="B81" s="173">
        <f aca="true" t="shared" si="34" ref="B81:G81">SUM(B82)</f>
        <v>20</v>
      </c>
      <c r="C81" s="173">
        <f t="shared" si="34"/>
        <v>20</v>
      </c>
      <c r="D81" s="173">
        <f t="shared" si="34"/>
        <v>0</v>
      </c>
      <c r="E81" s="173">
        <f t="shared" si="34"/>
        <v>0</v>
      </c>
      <c r="F81" s="173">
        <f t="shared" si="34"/>
        <v>0</v>
      </c>
      <c r="G81" s="173">
        <f t="shared" si="34"/>
        <v>20</v>
      </c>
      <c r="H81" s="173">
        <f t="shared" si="29"/>
        <v>0</v>
      </c>
      <c r="I81" s="16">
        <v>21004</v>
      </c>
      <c r="J81" s="174" t="s">
        <v>378</v>
      </c>
      <c r="K81" s="174"/>
      <c r="L81" s="174"/>
      <c r="M81" s="171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4"/>
      <c r="IL81" s="174"/>
      <c r="IM81" s="174"/>
      <c r="IN81" s="174"/>
      <c r="IO81" s="174"/>
    </row>
    <row r="82" spans="1:249" s="169" customFormat="1" ht="18" customHeight="1">
      <c r="A82" s="176" t="s">
        <v>451</v>
      </c>
      <c r="B82" s="167">
        <v>20</v>
      </c>
      <c r="C82" s="167">
        <f>SUM(D82:G82)</f>
        <v>20</v>
      </c>
      <c r="D82" s="167">
        <v>0</v>
      </c>
      <c r="E82" s="167">
        <v>0</v>
      </c>
      <c r="F82" s="167">
        <v>0</v>
      </c>
      <c r="G82" s="167">
        <v>20</v>
      </c>
      <c r="H82" s="167">
        <f t="shared" si="29"/>
        <v>0</v>
      </c>
      <c r="I82" s="19">
        <v>2100409</v>
      </c>
      <c r="J82" s="168" t="s">
        <v>380</v>
      </c>
      <c r="K82" s="168"/>
      <c r="L82" s="168"/>
      <c r="M82" s="171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  <c r="DW82" s="168"/>
      <c r="DX82" s="168"/>
      <c r="DY82" s="168"/>
      <c r="DZ82" s="168"/>
      <c r="EA82" s="168"/>
      <c r="EB82" s="168"/>
      <c r="EC82" s="168"/>
      <c r="ED82" s="168"/>
      <c r="EE82" s="168"/>
      <c r="EF82" s="168"/>
      <c r="EG82" s="168"/>
      <c r="EH82" s="168"/>
      <c r="EI82" s="168"/>
      <c r="EJ82" s="168"/>
      <c r="EK82" s="168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68"/>
      <c r="FH82" s="168"/>
      <c r="FI82" s="168"/>
      <c r="FJ82" s="168"/>
      <c r="FK82" s="168"/>
      <c r="FL82" s="168"/>
      <c r="FM82" s="168"/>
      <c r="FN82" s="168"/>
      <c r="FO82" s="168"/>
      <c r="FP82" s="168"/>
      <c r="FQ82" s="168"/>
      <c r="FR82" s="168"/>
      <c r="FS82" s="168"/>
      <c r="FT82" s="168"/>
      <c r="FU82" s="168"/>
      <c r="FV82" s="168"/>
      <c r="FW82" s="168"/>
      <c r="FX82" s="168"/>
      <c r="FY82" s="168"/>
      <c r="FZ82" s="168"/>
      <c r="GA82" s="168"/>
      <c r="GB82" s="168"/>
      <c r="GC82" s="168"/>
      <c r="GD82" s="168"/>
      <c r="GE82" s="168"/>
      <c r="GF82" s="168"/>
      <c r="GG82" s="168"/>
      <c r="GH82" s="168"/>
      <c r="GI82" s="168"/>
      <c r="GJ82" s="168"/>
      <c r="GK82" s="168"/>
      <c r="GL82" s="168"/>
      <c r="GM82" s="168"/>
      <c r="GN82" s="168"/>
      <c r="GO82" s="168"/>
      <c r="GP82" s="168"/>
      <c r="GQ82" s="168"/>
      <c r="GR82" s="168"/>
      <c r="GS82" s="168"/>
      <c r="GT82" s="168"/>
      <c r="GU82" s="168"/>
      <c r="GV82" s="168"/>
      <c r="GW82" s="168"/>
      <c r="GX82" s="168"/>
      <c r="GY82" s="168"/>
      <c r="GZ82" s="168"/>
      <c r="HA82" s="168"/>
      <c r="HB82" s="168"/>
      <c r="HC82" s="168"/>
      <c r="HD82" s="168"/>
      <c r="HE82" s="168"/>
      <c r="HF82" s="168"/>
      <c r="HG82" s="168"/>
      <c r="HH82" s="168"/>
      <c r="HI82" s="168"/>
      <c r="HJ82" s="168"/>
      <c r="HK82" s="168"/>
      <c r="HL82" s="168"/>
      <c r="HM82" s="168"/>
      <c r="HN82" s="168"/>
      <c r="HO82" s="168"/>
      <c r="HP82" s="168"/>
      <c r="HQ82" s="168"/>
      <c r="HR82" s="168"/>
      <c r="HS82" s="168"/>
      <c r="HT82" s="168"/>
      <c r="HU82" s="168"/>
      <c r="HV82" s="168"/>
      <c r="HW82" s="168"/>
      <c r="HX82" s="168"/>
      <c r="HY82" s="168"/>
      <c r="HZ82" s="168"/>
      <c r="IA82" s="168"/>
      <c r="IB82" s="168"/>
      <c r="IC82" s="168"/>
      <c r="ID82" s="168"/>
      <c r="IE82" s="168"/>
      <c r="IF82" s="168"/>
      <c r="IG82" s="168"/>
      <c r="IH82" s="168"/>
      <c r="II82" s="168"/>
      <c r="IJ82" s="168"/>
      <c r="IK82" s="168"/>
      <c r="IL82" s="168"/>
      <c r="IM82" s="168"/>
      <c r="IN82" s="168"/>
      <c r="IO82" s="168"/>
    </row>
    <row r="83" spans="1:249" s="175" customFormat="1" ht="18" customHeight="1">
      <c r="A83" s="16" t="s">
        <v>452</v>
      </c>
      <c r="B83" s="173">
        <f aca="true" t="shared" si="35" ref="B83:G83">SUM(B84)</f>
        <v>1</v>
      </c>
      <c r="C83" s="173">
        <f t="shared" si="35"/>
        <v>1</v>
      </c>
      <c r="D83" s="173">
        <f t="shared" si="35"/>
        <v>0</v>
      </c>
      <c r="E83" s="173">
        <f t="shared" si="35"/>
        <v>0</v>
      </c>
      <c r="F83" s="173">
        <f t="shared" si="35"/>
        <v>0</v>
      </c>
      <c r="G83" s="173">
        <f t="shared" si="35"/>
        <v>1</v>
      </c>
      <c r="H83" s="173">
        <f t="shared" si="29"/>
        <v>0</v>
      </c>
      <c r="I83" s="16">
        <v>21006</v>
      </c>
      <c r="J83" s="174" t="s">
        <v>378</v>
      </c>
      <c r="K83" s="174"/>
      <c r="L83" s="174"/>
      <c r="M83" s="171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  <c r="EN83" s="174"/>
      <c r="EO83" s="174"/>
      <c r="EP83" s="174"/>
      <c r="EQ83" s="174"/>
      <c r="ER83" s="174"/>
      <c r="ES83" s="174"/>
      <c r="ET83" s="174"/>
      <c r="EU83" s="174"/>
      <c r="EV83" s="174"/>
      <c r="EW83" s="174"/>
      <c r="EX83" s="174"/>
      <c r="EY83" s="174"/>
      <c r="EZ83" s="174"/>
      <c r="FA83" s="174"/>
      <c r="FB83" s="174"/>
      <c r="FC83" s="174"/>
      <c r="FD83" s="174"/>
      <c r="FE83" s="174"/>
      <c r="FF83" s="174"/>
      <c r="FG83" s="174"/>
      <c r="FH83" s="174"/>
      <c r="FI83" s="174"/>
      <c r="FJ83" s="174"/>
      <c r="FK83" s="174"/>
      <c r="FL83" s="174"/>
      <c r="FM83" s="174"/>
      <c r="FN83" s="174"/>
      <c r="FO83" s="174"/>
      <c r="FP83" s="174"/>
      <c r="FQ83" s="174"/>
      <c r="FR83" s="174"/>
      <c r="FS83" s="174"/>
      <c r="FT83" s="174"/>
      <c r="FU83" s="174"/>
      <c r="FV83" s="174"/>
      <c r="FW83" s="174"/>
      <c r="FX83" s="174"/>
      <c r="FY83" s="174"/>
      <c r="FZ83" s="174"/>
      <c r="GA83" s="174"/>
      <c r="GB83" s="174"/>
      <c r="GC83" s="174"/>
      <c r="GD83" s="174"/>
      <c r="GE83" s="174"/>
      <c r="GF83" s="174"/>
      <c r="GG83" s="174"/>
      <c r="GH83" s="174"/>
      <c r="GI83" s="174"/>
      <c r="GJ83" s="174"/>
      <c r="GK83" s="174"/>
      <c r="GL83" s="174"/>
      <c r="GM83" s="174"/>
      <c r="GN83" s="174"/>
      <c r="GO83" s="174"/>
      <c r="GP83" s="174"/>
      <c r="GQ83" s="174"/>
      <c r="GR83" s="174"/>
      <c r="GS83" s="174"/>
      <c r="GT83" s="174"/>
      <c r="GU83" s="174"/>
      <c r="GV83" s="174"/>
      <c r="GW83" s="174"/>
      <c r="GX83" s="174"/>
      <c r="GY83" s="174"/>
      <c r="GZ83" s="174"/>
      <c r="HA83" s="174"/>
      <c r="HB83" s="174"/>
      <c r="HC83" s="174"/>
      <c r="HD83" s="174"/>
      <c r="HE83" s="174"/>
      <c r="HF83" s="174"/>
      <c r="HG83" s="174"/>
      <c r="HH83" s="174"/>
      <c r="HI83" s="174"/>
      <c r="HJ83" s="174"/>
      <c r="HK83" s="174"/>
      <c r="HL83" s="174"/>
      <c r="HM83" s="174"/>
      <c r="HN83" s="174"/>
      <c r="HO83" s="174"/>
      <c r="HP83" s="174"/>
      <c r="HQ83" s="174"/>
      <c r="HR83" s="174"/>
      <c r="HS83" s="174"/>
      <c r="HT83" s="174"/>
      <c r="HU83" s="174"/>
      <c r="HV83" s="174"/>
      <c r="HW83" s="174"/>
      <c r="HX83" s="174"/>
      <c r="HY83" s="174"/>
      <c r="HZ83" s="174"/>
      <c r="IA83" s="174"/>
      <c r="IB83" s="174"/>
      <c r="IC83" s="174"/>
      <c r="ID83" s="174"/>
      <c r="IE83" s="174"/>
      <c r="IF83" s="174"/>
      <c r="IG83" s="174"/>
      <c r="IH83" s="174"/>
      <c r="II83" s="174"/>
      <c r="IJ83" s="174"/>
      <c r="IK83" s="174"/>
      <c r="IL83" s="174"/>
      <c r="IM83" s="174"/>
      <c r="IN83" s="174"/>
      <c r="IO83" s="174"/>
    </row>
    <row r="84" spans="1:249" s="169" customFormat="1" ht="18" customHeight="1">
      <c r="A84" s="176" t="s">
        <v>453</v>
      </c>
      <c r="B84" s="167">
        <v>1</v>
      </c>
      <c r="C84" s="167">
        <f>SUM(D84:G84)</f>
        <v>1</v>
      </c>
      <c r="D84" s="167"/>
      <c r="E84" s="167"/>
      <c r="F84" s="167"/>
      <c r="G84" s="167">
        <v>1</v>
      </c>
      <c r="H84" s="167">
        <f t="shared" si="29"/>
        <v>0</v>
      </c>
      <c r="I84" s="19">
        <v>2100601</v>
      </c>
      <c r="J84" s="168" t="s">
        <v>380</v>
      </c>
      <c r="K84" s="168"/>
      <c r="L84" s="168"/>
      <c r="M84" s="171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  <c r="FF84" s="168"/>
      <c r="FG84" s="168"/>
      <c r="FH84" s="168"/>
      <c r="FI84" s="168"/>
      <c r="FJ84" s="168"/>
      <c r="FK84" s="168"/>
      <c r="FL84" s="168"/>
      <c r="FM84" s="168"/>
      <c r="FN84" s="168"/>
      <c r="FO84" s="168"/>
      <c r="FP84" s="168"/>
      <c r="FQ84" s="168"/>
      <c r="FR84" s="168"/>
      <c r="FS84" s="168"/>
      <c r="FT84" s="168"/>
      <c r="FU84" s="168"/>
      <c r="FV84" s="168"/>
      <c r="FW84" s="168"/>
      <c r="FX84" s="168"/>
      <c r="FY84" s="168"/>
      <c r="FZ84" s="168"/>
      <c r="GA84" s="168"/>
      <c r="GB84" s="168"/>
      <c r="GC84" s="168"/>
      <c r="GD84" s="168"/>
      <c r="GE84" s="168"/>
      <c r="GF84" s="168"/>
      <c r="GG84" s="168"/>
      <c r="GH84" s="168"/>
      <c r="GI84" s="168"/>
      <c r="GJ84" s="168"/>
      <c r="GK84" s="168"/>
      <c r="GL84" s="168"/>
      <c r="GM84" s="168"/>
      <c r="GN84" s="168"/>
      <c r="GO84" s="168"/>
      <c r="GP84" s="168"/>
      <c r="GQ84" s="168"/>
      <c r="GR84" s="168"/>
      <c r="GS84" s="168"/>
      <c r="GT84" s="168"/>
      <c r="GU84" s="168"/>
      <c r="GV84" s="168"/>
      <c r="GW84" s="168"/>
      <c r="GX84" s="168"/>
      <c r="GY84" s="168"/>
      <c r="GZ84" s="168"/>
      <c r="HA84" s="168"/>
      <c r="HB84" s="168"/>
      <c r="HC84" s="168"/>
      <c r="HD84" s="168"/>
      <c r="HE84" s="168"/>
      <c r="HF84" s="168"/>
      <c r="HG84" s="168"/>
      <c r="HH84" s="168"/>
      <c r="HI84" s="168"/>
      <c r="HJ84" s="168"/>
      <c r="HK84" s="168"/>
      <c r="HL84" s="168"/>
      <c r="HM84" s="168"/>
      <c r="HN84" s="168"/>
      <c r="HO84" s="168"/>
      <c r="HP84" s="168"/>
      <c r="HQ84" s="168"/>
      <c r="HR84" s="168"/>
      <c r="HS84" s="168"/>
      <c r="HT84" s="168"/>
      <c r="HU84" s="168"/>
      <c r="HV84" s="168"/>
      <c r="HW84" s="168"/>
      <c r="HX84" s="168"/>
      <c r="HY84" s="168"/>
      <c r="HZ84" s="168"/>
      <c r="IA84" s="168"/>
      <c r="IB84" s="168"/>
      <c r="IC84" s="168"/>
      <c r="ID84" s="168"/>
      <c r="IE84" s="168"/>
      <c r="IF84" s="168"/>
      <c r="IG84" s="168"/>
      <c r="IH84" s="168"/>
      <c r="II84" s="168"/>
      <c r="IJ84" s="168"/>
      <c r="IK84" s="168"/>
      <c r="IL84" s="168"/>
      <c r="IM84" s="168"/>
      <c r="IN84" s="168"/>
      <c r="IO84" s="168"/>
    </row>
    <row r="85" spans="1:249" s="175" customFormat="1" ht="18" customHeight="1">
      <c r="A85" s="16" t="s">
        <v>454</v>
      </c>
      <c r="B85" s="173">
        <f aca="true" t="shared" si="36" ref="B85:G85">SUM(B86:B87)</f>
        <v>58</v>
      </c>
      <c r="C85" s="173">
        <f t="shared" si="36"/>
        <v>58</v>
      </c>
      <c r="D85" s="173">
        <f t="shared" si="36"/>
        <v>0</v>
      </c>
      <c r="E85" s="173">
        <f t="shared" si="36"/>
        <v>0</v>
      </c>
      <c r="F85" s="173">
        <f t="shared" si="36"/>
        <v>0</v>
      </c>
      <c r="G85" s="173">
        <f t="shared" si="36"/>
        <v>58</v>
      </c>
      <c r="H85" s="173">
        <f t="shared" si="29"/>
        <v>0</v>
      </c>
      <c r="I85" s="16">
        <v>21007</v>
      </c>
      <c r="J85" s="174" t="s">
        <v>378</v>
      </c>
      <c r="K85" s="174"/>
      <c r="L85" s="174"/>
      <c r="M85" s="171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  <c r="EN85" s="174"/>
      <c r="EO85" s="174"/>
      <c r="EP85" s="174"/>
      <c r="EQ85" s="174"/>
      <c r="ER85" s="174"/>
      <c r="ES85" s="174"/>
      <c r="ET85" s="174"/>
      <c r="EU85" s="174"/>
      <c r="EV85" s="174"/>
      <c r="EW85" s="174"/>
      <c r="EX85" s="174"/>
      <c r="EY85" s="174"/>
      <c r="EZ85" s="174"/>
      <c r="FA85" s="174"/>
      <c r="FB85" s="174"/>
      <c r="FC85" s="174"/>
      <c r="FD85" s="174"/>
      <c r="FE85" s="174"/>
      <c r="FF85" s="174"/>
      <c r="FG85" s="174"/>
      <c r="FH85" s="174"/>
      <c r="FI85" s="174"/>
      <c r="FJ85" s="174"/>
      <c r="FK85" s="174"/>
      <c r="FL85" s="174"/>
      <c r="FM85" s="174"/>
      <c r="FN85" s="174"/>
      <c r="FO85" s="174"/>
      <c r="FP85" s="174"/>
      <c r="FQ85" s="174"/>
      <c r="FR85" s="174"/>
      <c r="FS85" s="174"/>
      <c r="FT85" s="174"/>
      <c r="FU85" s="174"/>
      <c r="FV85" s="174"/>
      <c r="FW85" s="174"/>
      <c r="FX85" s="174"/>
      <c r="FY85" s="174"/>
      <c r="FZ85" s="174"/>
      <c r="GA85" s="174"/>
      <c r="GB85" s="174"/>
      <c r="GC85" s="174"/>
      <c r="GD85" s="174"/>
      <c r="GE85" s="174"/>
      <c r="GF85" s="174"/>
      <c r="GG85" s="174"/>
      <c r="GH85" s="174"/>
      <c r="GI85" s="174"/>
      <c r="GJ85" s="174"/>
      <c r="GK85" s="174"/>
      <c r="GL85" s="174"/>
      <c r="GM85" s="174"/>
      <c r="GN85" s="174"/>
      <c r="GO85" s="174"/>
      <c r="GP85" s="174"/>
      <c r="GQ85" s="174"/>
      <c r="GR85" s="174"/>
      <c r="GS85" s="174"/>
      <c r="GT85" s="174"/>
      <c r="GU85" s="174"/>
      <c r="GV85" s="174"/>
      <c r="GW85" s="174"/>
      <c r="GX85" s="174"/>
      <c r="GY85" s="174"/>
      <c r="GZ85" s="174"/>
      <c r="HA85" s="174"/>
      <c r="HB85" s="174"/>
      <c r="HC85" s="174"/>
      <c r="HD85" s="174"/>
      <c r="HE85" s="174"/>
      <c r="HF85" s="174"/>
      <c r="HG85" s="174"/>
      <c r="HH85" s="174"/>
      <c r="HI85" s="174"/>
      <c r="HJ85" s="174"/>
      <c r="HK85" s="174"/>
      <c r="HL85" s="174"/>
      <c r="HM85" s="174"/>
      <c r="HN85" s="174"/>
      <c r="HO85" s="174"/>
      <c r="HP85" s="174"/>
      <c r="HQ85" s="174"/>
      <c r="HR85" s="174"/>
      <c r="HS85" s="174"/>
      <c r="HT85" s="174"/>
      <c r="HU85" s="174"/>
      <c r="HV85" s="174"/>
      <c r="HW85" s="174"/>
      <c r="HX85" s="174"/>
      <c r="HY85" s="174"/>
      <c r="HZ85" s="174"/>
      <c r="IA85" s="174"/>
      <c r="IB85" s="174"/>
      <c r="IC85" s="174"/>
      <c r="ID85" s="174"/>
      <c r="IE85" s="174"/>
      <c r="IF85" s="174"/>
      <c r="IG85" s="174"/>
      <c r="IH85" s="174"/>
      <c r="II85" s="174"/>
      <c r="IJ85" s="174"/>
      <c r="IK85" s="174"/>
      <c r="IL85" s="174"/>
      <c r="IM85" s="174"/>
      <c r="IN85" s="174"/>
      <c r="IO85" s="174"/>
    </row>
    <row r="86" spans="1:249" s="169" customFormat="1" ht="18" customHeight="1">
      <c r="A86" s="176" t="s">
        <v>455</v>
      </c>
      <c r="B86" s="167">
        <v>50</v>
      </c>
      <c r="C86" s="167">
        <f>SUM(D86:G86)</f>
        <v>50</v>
      </c>
      <c r="D86" s="167">
        <v>0</v>
      </c>
      <c r="E86" s="167">
        <v>0</v>
      </c>
      <c r="F86" s="167">
        <v>0</v>
      </c>
      <c r="G86" s="167">
        <v>50</v>
      </c>
      <c r="H86" s="167">
        <f t="shared" si="29"/>
        <v>0</v>
      </c>
      <c r="I86" s="19">
        <v>2100717</v>
      </c>
      <c r="J86" s="168" t="s">
        <v>380</v>
      </c>
      <c r="K86" s="168"/>
      <c r="L86" s="168"/>
      <c r="M86" s="171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  <c r="DL86" s="168"/>
      <c r="DM86" s="168"/>
      <c r="DN86" s="168"/>
      <c r="DO86" s="168"/>
      <c r="DP86" s="168"/>
      <c r="DQ86" s="168"/>
      <c r="DR86" s="168"/>
      <c r="DS86" s="168"/>
      <c r="DT86" s="168"/>
      <c r="DU86" s="168"/>
      <c r="DV86" s="168"/>
      <c r="DW86" s="168"/>
      <c r="DX86" s="168"/>
      <c r="DY86" s="168"/>
      <c r="DZ86" s="168"/>
      <c r="EA86" s="168"/>
      <c r="EB86" s="168"/>
      <c r="EC86" s="168"/>
      <c r="ED86" s="168"/>
      <c r="EE86" s="168"/>
      <c r="EF86" s="168"/>
      <c r="EG86" s="168"/>
      <c r="EH86" s="168"/>
      <c r="EI86" s="168"/>
      <c r="EJ86" s="168"/>
      <c r="EK86" s="168"/>
      <c r="EL86" s="168"/>
      <c r="EM86" s="168"/>
      <c r="EN86" s="168"/>
      <c r="EO86" s="168"/>
      <c r="EP86" s="168"/>
      <c r="EQ86" s="168"/>
      <c r="ER86" s="168"/>
      <c r="ES86" s="168"/>
      <c r="ET86" s="168"/>
      <c r="EU86" s="168"/>
      <c r="EV86" s="168"/>
      <c r="EW86" s="168"/>
      <c r="EX86" s="168"/>
      <c r="EY86" s="168"/>
      <c r="EZ86" s="168"/>
      <c r="FA86" s="168"/>
      <c r="FB86" s="168"/>
      <c r="FC86" s="168"/>
      <c r="FD86" s="168"/>
      <c r="FE86" s="168"/>
      <c r="FF86" s="168"/>
      <c r="FG86" s="168"/>
      <c r="FH86" s="168"/>
      <c r="FI86" s="168"/>
      <c r="FJ86" s="168"/>
      <c r="FK86" s="168"/>
      <c r="FL86" s="168"/>
      <c r="FM86" s="168"/>
      <c r="FN86" s="168"/>
      <c r="FO86" s="168"/>
      <c r="FP86" s="168"/>
      <c r="FQ86" s="168"/>
      <c r="FR86" s="168"/>
      <c r="FS86" s="168"/>
      <c r="FT86" s="168"/>
      <c r="FU86" s="168"/>
      <c r="FV86" s="168"/>
      <c r="FW86" s="168"/>
      <c r="FX86" s="168"/>
      <c r="FY86" s="168"/>
      <c r="FZ86" s="168"/>
      <c r="GA86" s="168"/>
      <c r="GB86" s="168"/>
      <c r="GC86" s="168"/>
      <c r="GD86" s="168"/>
      <c r="GE86" s="168"/>
      <c r="GF86" s="168"/>
      <c r="GG86" s="168"/>
      <c r="GH86" s="168"/>
      <c r="GI86" s="168"/>
      <c r="GJ86" s="168"/>
      <c r="GK86" s="168"/>
      <c r="GL86" s="168"/>
      <c r="GM86" s="168"/>
      <c r="GN86" s="168"/>
      <c r="GO86" s="168"/>
      <c r="GP86" s="168"/>
      <c r="GQ86" s="168"/>
      <c r="GR86" s="168"/>
      <c r="GS86" s="168"/>
      <c r="GT86" s="168"/>
      <c r="GU86" s="168"/>
      <c r="GV86" s="168"/>
      <c r="GW86" s="168"/>
      <c r="GX86" s="168"/>
      <c r="GY86" s="168"/>
      <c r="GZ86" s="168"/>
      <c r="HA86" s="168"/>
      <c r="HB86" s="168"/>
      <c r="HC86" s="168"/>
      <c r="HD86" s="168"/>
      <c r="HE86" s="168"/>
      <c r="HF86" s="168"/>
      <c r="HG86" s="168"/>
      <c r="HH86" s="168"/>
      <c r="HI86" s="168"/>
      <c r="HJ86" s="168"/>
      <c r="HK86" s="168"/>
      <c r="HL86" s="168"/>
      <c r="HM86" s="168"/>
      <c r="HN86" s="168"/>
      <c r="HO86" s="168"/>
      <c r="HP86" s="168"/>
      <c r="HQ86" s="168"/>
      <c r="HR86" s="168"/>
      <c r="HS86" s="168"/>
      <c r="HT86" s="168"/>
      <c r="HU86" s="168"/>
      <c r="HV86" s="168"/>
      <c r="HW86" s="168"/>
      <c r="HX86" s="168"/>
      <c r="HY86" s="168"/>
      <c r="HZ86" s="168"/>
      <c r="IA86" s="168"/>
      <c r="IB86" s="168"/>
      <c r="IC86" s="168"/>
      <c r="ID86" s="168"/>
      <c r="IE86" s="168"/>
      <c r="IF86" s="168"/>
      <c r="IG86" s="168"/>
      <c r="IH86" s="168"/>
      <c r="II86" s="168"/>
      <c r="IJ86" s="168"/>
      <c r="IK86" s="168"/>
      <c r="IL86" s="168"/>
      <c r="IM86" s="168"/>
      <c r="IN86" s="168"/>
      <c r="IO86" s="168"/>
    </row>
    <row r="87" spans="1:249" s="169" customFormat="1" ht="18" customHeight="1">
      <c r="A87" s="176" t="s">
        <v>456</v>
      </c>
      <c r="B87" s="167">
        <v>8</v>
      </c>
      <c r="C87" s="167">
        <f>SUM(D87:G87)</f>
        <v>8</v>
      </c>
      <c r="D87" s="167">
        <v>0</v>
      </c>
      <c r="E87" s="167">
        <v>0</v>
      </c>
      <c r="F87" s="167">
        <v>0</v>
      </c>
      <c r="G87" s="167">
        <v>8</v>
      </c>
      <c r="H87" s="167">
        <f t="shared" si="29"/>
        <v>0</v>
      </c>
      <c r="I87" s="19">
        <v>2100799</v>
      </c>
      <c r="J87" s="168" t="s">
        <v>380</v>
      </c>
      <c r="K87" s="168"/>
      <c r="L87" s="168"/>
      <c r="M87" s="171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68"/>
      <c r="DN87" s="168"/>
      <c r="DO87" s="168"/>
      <c r="DP87" s="168"/>
      <c r="DQ87" s="168"/>
      <c r="DR87" s="168"/>
      <c r="DS87" s="168"/>
      <c r="DT87" s="168"/>
      <c r="DU87" s="168"/>
      <c r="DV87" s="168"/>
      <c r="DW87" s="168"/>
      <c r="DX87" s="168"/>
      <c r="DY87" s="168"/>
      <c r="DZ87" s="168"/>
      <c r="EA87" s="168"/>
      <c r="EB87" s="168"/>
      <c r="EC87" s="168"/>
      <c r="ED87" s="168"/>
      <c r="EE87" s="168"/>
      <c r="EF87" s="168"/>
      <c r="EG87" s="168"/>
      <c r="EH87" s="168"/>
      <c r="EI87" s="168"/>
      <c r="EJ87" s="168"/>
      <c r="EK87" s="168"/>
      <c r="EL87" s="168"/>
      <c r="EM87" s="168"/>
      <c r="EN87" s="168"/>
      <c r="EO87" s="168"/>
      <c r="EP87" s="168"/>
      <c r="EQ87" s="168"/>
      <c r="ER87" s="168"/>
      <c r="ES87" s="168"/>
      <c r="ET87" s="168"/>
      <c r="EU87" s="168"/>
      <c r="EV87" s="168"/>
      <c r="EW87" s="168"/>
      <c r="EX87" s="168"/>
      <c r="EY87" s="168"/>
      <c r="EZ87" s="168"/>
      <c r="FA87" s="168"/>
      <c r="FB87" s="168"/>
      <c r="FC87" s="168"/>
      <c r="FD87" s="168"/>
      <c r="FE87" s="168"/>
      <c r="FF87" s="168"/>
      <c r="FG87" s="168"/>
      <c r="FH87" s="168"/>
      <c r="FI87" s="168"/>
      <c r="FJ87" s="168"/>
      <c r="FK87" s="168"/>
      <c r="FL87" s="168"/>
      <c r="FM87" s="168"/>
      <c r="FN87" s="168"/>
      <c r="FO87" s="168"/>
      <c r="FP87" s="168"/>
      <c r="FQ87" s="168"/>
      <c r="FR87" s="168"/>
      <c r="FS87" s="168"/>
      <c r="FT87" s="168"/>
      <c r="FU87" s="168"/>
      <c r="FV87" s="168"/>
      <c r="FW87" s="168"/>
      <c r="FX87" s="168"/>
      <c r="FY87" s="168"/>
      <c r="FZ87" s="168"/>
      <c r="GA87" s="168"/>
      <c r="GB87" s="168"/>
      <c r="GC87" s="168"/>
      <c r="GD87" s="168"/>
      <c r="GE87" s="168"/>
      <c r="GF87" s="168"/>
      <c r="GG87" s="168"/>
      <c r="GH87" s="168"/>
      <c r="GI87" s="168"/>
      <c r="GJ87" s="168"/>
      <c r="GK87" s="168"/>
      <c r="GL87" s="168"/>
      <c r="GM87" s="168"/>
      <c r="GN87" s="168"/>
      <c r="GO87" s="168"/>
      <c r="GP87" s="168"/>
      <c r="GQ87" s="168"/>
      <c r="GR87" s="168"/>
      <c r="GS87" s="168"/>
      <c r="GT87" s="168"/>
      <c r="GU87" s="168"/>
      <c r="GV87" s="168"/>
      <c r="GW87" s="168"/>
      <c r="GX87" s="168"/>
      <c r="GY87" s="168"/>
      <c r="GZ87" s="168"/>
      <c r="HA87" s="168"/>
      <c r="HB87" s="168"/>
      <c r="HC87" s="168"/>
      <c r="HD87" s="168"/>
      <c r="HE87" s="168"/>
      <c r="HF87" s="168"/>
      <c r="HG87" s="168"/>
      <c r="HH87" s="168"/>
      <c r="HI87" s="168"/>
      <c r="HJ87" s="168"/>
      <c r="HK87" s="168"/>
      <c r="HL87" s="168"/>
      <c r="HM87" s="168"/>
      <c r="HN87" s="168"/>
      <c r="HO87" s="168"/>
      <c r="HP87" s="168"/>
      <c r="HQ87" s="168"/>
      <c r="HR87" s="168"/>
      <c r="HS87" s="168"/>
      <c r="HT87" s="168"/>
      <c r="HU87" s="168"/>
      <c r="HV87" s="168"/>
      <c r="HW87" s="168"/>
      <c r="HX87" s="168"/>
      <c r="HY87" s="168"/>
      <c r="HZ87" s="168"/>
      <c r="IA87" s="168"/>
      <c r="IB87" s="168"/>
      <c r="IC87" s="168"/>
      <c r="ID87" s="168"/>
      <c r="IE87" s="168"/>
      <c r="IF87" s="168"/>
      <c r="IG87" s="168"/>
      <c r="IH87" s="168"/>
      <c r="II87" s="168"/>
      <c r="IJ87" s="168"/>
      <c r="IK87" s="168"/>
      <c r="IL87" s="168"/>
      <c r="IM87" s="168"/>
      <c r="IN87" s="168"/>
      <c r="IO87" s="168"/>
    </row>
    <row r="88" spans="1:249" s="175" customFormat="1" ht="18" customHeight="1">
      <c r="A88" s="16" t="s">
        <v>457</v>
      </c>
      <c r="B88" s="173">
        <f aca="true" t="shared" si="37" ref="B88:G88">SUM(B89)</f>
        <v>152</v>
      </c>
      <c r="C88" s="173">
        <f t="shared" si="37"/>
        <v>152</v>
      </c>
      <c r="D88" s="173">
        <f t="shared" si="37"/>
        <v>0</v>
      </c>
      <c r="E88" s="173">
        <f t="shared" si="37"/>
        <v>0</v>
      </c>
      <c r="F88" s="173">
        <f t="shared" si="37"/>
        <v>0</v>
      </c>
      <c r="G88" s="173">
        <f t="shared" si="37"/>
        <v>152</v>
      </c>
      <c r="H88" s="173">
        <f t="shared" si="29"/>
        <v>0</v>
      </c>
      <c r="I88" s="16">
        <v>21014</v>
      </c>
      <c r="J88" s="174" t="s">
        <v>378</v>
      </c>
      <c r="K88" s="174"/>
      <c r="L88" s="174"/>
      <c r="M88" s="171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4"/>
      <c r="FE88" s="174"/>
      <c r="FF88" s="174"/>
      <c r="FG88" s="174"/>
      <c r="FH88" s="174"/>
      <c r="FI88" s="174"/>
      <c r="FJ88" s="174"/>
      <c r="FK88" s="174"/>
      <c r="FL88" s="174"/>
      <c r="FM88" s="174"/>
      <c r="FN88" s="174"/>
      <c r="FO88" s="174"/>
      <c r="FP88" s="174"/>
      <c r="FQ88" s="174"/>
      <c r="FR88" s="174"/>
      <c r="FS88" s="174"/>
      <c r="FT88" s="174"/>
      <c r="FU88" s="174"/>
      <c r="FV88" s="174"/>
      <c r="FW88" s="174"/>
      <c r="FX88" s="174"/>
      <c r="FY88" s="174"/>
      <c r="FZ88" s="174"/>
      <c r="GA88" s="174"/>
      <c r="GB88" s="174"/>
      <c r="GC88" s="174"/>
      <c r="GD88" s="174"/>
      <c r="GE88" s="174"/>
      <c r="GF88" s="174"/>
      <c r="GG88" s="174"/>
      <c r="GH88" s="174"/>
      <c r="GI88" s="174"/>
      <c r="GJ88" s="174"/>
      <c r="GK88" s="174"/>
      <c r="GL88" s="174"/>
      <c r="GM88" s="174"/>
      <c r="GN88" s="174"/>
      <c r="GO88" s="174"/>
      <c r="GP88" s="174"/>
      <c r="GQ88" s="174"/>
      <c r="GR88" s="174"/>
      <c r="GS88" s="174"/>
      <c r="GT88" s="174"/>
      <c r="GU88" s="174"/>
      <c r="GV88" s="174"/>
      <c r="GW88" s="174"/>
      <c r="GX88" s="174"/>
      <c r="GY88" s="174"/>
      <c r="GZ88" s="174"/>
      <c r="HA88" s="174"/>
      <c r="HB88" s="174"/>
      <c r="HC88" s="174"/>
      <c r="HD88" s="174"/>
      <c r="HE88" s="174"/>
      <c r="HF88" s="174"/>
      <c r="HG88" s="174"/>
      <c r="HH88" s="174"/>
      <c r="HI88" s="174"/>
      <c r="HJ88" s="174"/>
      <c r="HK88" s="174"/>
      <c r="HL88" s="174"/>
      <c r="HM88" s="174"/>
      <c r="HN88" s="174"/>
      <c r="HO88" s="174"/>
      <c r="HP88" s="174"/>
      <c r="HQ88" s="174"/>
      <c r="HR88" s="174"/>
      <c r="HS88" s="174"/>
      <c r="HT88" s="174"/>
      <c r="HU88" s="174"/>
      <c r="HV88" s="174"/>
      <c r="HW88" s="174"/>
      <c r="HX88" s="174"/>
      <c r="HY88" s="174"/>
      <c r="HZ88" s="174"/>
      <c r="IA88" s="174"/>
      <c r="IB88" s="174"/>
      <c r="IC88" s="174"/>
      <c r="ID88" s="174"/>
      <c r="IE88" s="174"/>
      <c r="IF88" s="174"/>
      <c r="IG88" s="174"/>
      <c r="IH88" s="174"/>
      <c r="II88" s="174"/>
      <c r="IJ88" s="174"/>
      <c r="IK88" s="174"/>
      <c r="IL88" s="174"/>
      <c r="IM88" s="174"/>
      <c r="IN88" s="174"/>
      <c r="IO88" s="174"/>
    </row>
    <row r="89" spans="1:249" s="169" customFormat="1" ht="18" customHeight="1">
      <c r="A89" s="176" t="s">
        <v>458</v>
      </c>
      <c r="B89" s="167">
        <v>152</v>
      </c>
      <c r="C89" s="167">
        <f>SUM(D89:G89)</f>
        <v>152</v>
      </c>
      <c r="D89" s="167">
        <v>0</v>
      </c>
      <c r="E89" s="167">
        <v>0</v>
      </c>
      <c r="F89" s="167">
        <v>0</v>
      </c>
      <c r="G89" s="167">
        <v>152</v>
      </c>
      <c r="H89" s="167">
        <f t="shared" si="29"/>
        <v>0</v>
      </c>
      <c r="I89" s="19">
        <v>2101401</v>
      </c>
      <c r="J89" s="168" t="s">
        <v>380</v>
      </c>
      <c r="K89" s="168"/>
      <c r="L89" s="168"/>
      <c r="M89" s="171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  <c r="DL89" s="168"/>
      <c r="DM89" s="168"/>
      <c r="DN89" s="168"/>
      <c r="DO89" s="168"/>
      <c r="DP89" s="168"/>
      <c r="DQ89" s="168"/>
      <c r="DR89" s="168"/>
      <c r="DS89" s="168"/>
      <c r="DT89" s="168"/>
      <c r="DU89" s="168"/>
      <c r="DV89" s="168"/>
      <c r="DW89" s="168"/>
      <c r="DX89" s="168"/>
      <c r="DY89" s="168"/>
      <c r="DZ89" s="168"/>
      <c r="EA89" s="168"/>
      <c r="EB89" s="168"/>
      <c r="EC89" s="168"/>
      <c r="ED89" s="168"/>
      <c r="EE89" s="168"/>
      <c r="EF89" s="168"/>
      <c r="EG89" s="168"/>
      <c r="EH89" s="168"/>
      <c r="EI89" s="168"/>
      <c r="EJ89" s="168"/>
      <c r="EK89" s="168"/>
      <c r="EL89" s="168"/>
      <c r="EM89" s="168"/>
      <c r="EN89" s="168"/>
      <c r="EO89" s="168"/>
      <c r="EP89" s="168"/>
      <c r="EQ89" s="168"/>
      <c r="ER89" s="168"/>
      <c r="ES89" s="168"/>
      <c r="ET89" s="168"/>
      <c r="EU89" s="168"/>
      <c r="EV89" s="168"/>
      <c r="EW89" s="168"/>
      <c r="EX89" s="168"/>
      <c r="EY89" s="168"/>
      <c r="EZ89" s="168"/>
      <c r="FA89" s="168"/>
      <c r="FB89" s="168"/>
      <c r="FC89" s="168"/>
      <c r="FD89" s="168"/>
      <c r="FE89" s="168"/>
      <c r="FF89" s="168"/>
      <c r="FG89" s="168"/>
      <c r="FH89" s="168"/>
      <c r="FI89" s="168"/>
      <c r="FJ89" s="168"/>
      <c r="FK89" s="168"/>
      <c r="FL89" s="168"/>
      <c r="FM89" s="168"/>
      <c r="FN89" s="168"/>
      <c r="FO89" s="168"/>
      <c r="FP89" s="168"/>
      <c r="FQ89" s="168"/>
      <c r="FR89" s="168"/>
      <c r="FS89" s="168"/>
      <c r="FT89" s="168"/>
      <c r="FU89" s="168"/>
      <c r="FV89" s="168"/>
      <c r="FW89" s="168"/>
      <c r="FX89" s="168"/>
      <c r="FY89" s="168"/>
      <c r="FZ89" s="168"/>
      <c r="GA89" s="168"/>
      <c r="GB89" s="168"/>
      <c r="GC89" s="168"/>
      <c r="GD89" s="168"/>
      <c r="GE89" s="168"/>
      <c r="GF89" s="168"/>
      <c r="GG89" s="168"/>
      <c r="GH89" s="168"/>
      <c r="GI89" s="168"/>
      <c r="GJ89" s="168"/>
      <c r="GK89" s="168"/>
      <c r="GL89" s="168"/>
      <c r="GM89" s="168"/>
      <c r="GN89" s="168"/>
      <c r="GO89" s="168"/>
      <c r="GP89" s="168"/>
      <c r="GQ89" s="168"/>
      <c r="GR89" s="168"/>
      <c r="GS89" s="168"/>
      <c r="GT89" s="168"/>
      <c r="GU89" s="168"/>
      <c r="GV89" s="168"/>
      <c r="GW89" s="168"/>
      <c r="GX89" s="168"/>
      <c r="GY89" s="168"/>
      <c r="GZ89" s="168"/>
      <c r="HA89" s="168"/>
      <c r="HB89" s="168"/>
      <c r="HC89" s="168"/>
      <c r="HD89" s="168"/>
      <c r="HE89" s="168"/>
      <c r="HF89" s="168"/>
      <c r="HG89" s="168"/>
      <c r="HH89" s="168"/>
      <c r="HI89" s="168"/>
      <c r="HJ89" s="168"/>
      <c r="HK89" s="168"/>
      <c r="HL89" s="168"/>
      <c r="HM89" s="168"/>
      <c r="HN89" s="168"/>
      <c r="HO89" s="168"/>
      <c r="HP89" s="168"/>
      <c r="HQ89" s="168"/>
      <c r="HR89" s="168"/>
      <c r="HS89" s="168"/>
      <c r="HT89" s="168"/>
      <c r="HU89" s="168"/>
      <c r="HV89" s="168"/>
      <c r="HW89" s="168"/>
      <c r="HX89" s="168"/>
      <c r="HY89" s="168"/>
      <c r="HZ89" s="168"/>
      <c r="IA89" s="168"/>
      <c r="IB89" s="168"/>
      <c r="IC89" s="168"/>
      <c r="ID89" s="168"/>
      <c r="IE89" s="168"/>
      <c r="IF89" s="168"/>
      <c r="IG89" s="168"/>
      <c r="IH89" s="168"/>
      <c r="II89" s="168"/>
      <c r="IJ89" s="168"/>
      <c r="IK89" s="168"/>
      <c r="IL89" s="168"/>
      <c r="IM89" s="168"/>
      <c r="IN89" s="168"/>
      <c r="IO89" s="168"/>
    </row>
    <row r="90" spans="1:249" s="175" customFormat="1" ht="18" customHeight="1">
      <c r="A90" s="16" t="s">
        <v>459</v>
      </c>
      <c r="B90" s="173">
        <f aca="true" t="shared" si="38" ref="B90:G90">SUM(B91)</f>
        <v>7</v>
      </c>
      <c r="C90" s="173">
        <f t="shared" si="38"/>
        <v>7</v>
      </c>
      <c r="D90" s="173">
        <f t="shared" si="38"/>
        <v>0</v>
      </c>
      <c r="E90" s="173">
        <f t="shared" si="38"/>
        <v>0</v>
      </c>
      <c r="F90" s="173">
        <f t="shared" si="38"/>
        <v>0</v>
      </c>
      <c r="G90" s="173">
        <f t="shared" si="38"/>
        <v>7</v>
      </c>
      <c r="H90" s="173">
        <f t="shared" si="29"/>
        <v>0</v>
      </c>
      <c r="I90" s="16">
        <v>21016</v>
      </c>
      <c r="J90" s="174" t="s">
        <v>378</v>
      </c>
      <c r="K90" s="174"/>
      <c r="L90" s="174"/>
      <c r="M90" s="171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4"/>
      <c r="FF90" s="174"/>
      <c r="FG90" s="174"/>
      <c r="FH90" s="174"/>
      <c r="FI90" s="174"/>
      <c r="FJ90" s="174"/>
      <c r="FK90" s="174"/>
      <c r="FL90" s="174"/>
      <c r="FM90" s="174"/>
      <c r="FN90" s="174"/>
      <c r="FO90" s="174"/>
      <c r="FP90" s="174"/>
      <c r="FQ90" s="174"/>
      <c r="FR90" s="174"/>
      <c r="FS90" s="174"/>
      <c r="FT90" s="174"/>
      <c r="FU90" s="174"/>
      <c r="FV90" s="174"/>
      <c r="FW90" s="174"/>
      <c r="FX90" s="174"/>
      <c r="FY90" s="174"/>
      <c r="FZ90" s="174"/>
      <c r="GA90" s="174"/>
      <c r="GB90" s="174"/>
      <c r="GC90" s="174"/>
      <c r="GD90" s="174"/>
      <c r="GE90" s="174"/>
      <c r="GF90" s="174"/>
      <c r="GG90" s="174"/>
      <c r="GH90" s="174"/>
      <c r="GI90" s="174"/>
      <c r="GJ90" s="174"/>
      <c r="GK90" s="174"/>
      <c r="GL90" s="174"/>
      <c r="GM90" s="174"/>
      <c r="GN90" s="174"/>
      <c r="GO90" s="174"/>
      <c r="GP90" s="174"/>
      <c r="GQ90" s="174"/>
      <c r="GR90" s="174"/>
      <c r="GS90" s="174"/>
      <c r="GT90" s="174"/>
      <c r="GU90" s="174"/>
      <c r="GV90" s="174"/>
      <c r="GW90" s="174"/>
      <c r="GX90" s="174"/>
      <c r="GY90" s="174"/>
      <c r="GZ90" s="174"/>
      <c r="HA90" s="174"/>
      <c r="HB90" s="174"/>
      <c r="HC90" s="174"/>
      <c r="HD90" s="174"/>
      <c r="HE90" s="174"/>
      <c r="HF90" s="174"/>
      <c r="HG90" s="174"/>
      <c r="HH90" s="174"/>
      <c r="HI90" s="174"/>
      <c r="HJ90" s="174"/>
      <c r="HK90" s="174"/>
      <c r="HL90" s="174"/>
      <c r="HM90" s="174"/>
      <c r="HN90" s="174"/>
      <c r="HO90" s="174"/>
      <c r="HP90" s="174"/>
      <c r="HQ90" s="174"/>
      <c r="HR90" s="174"/>
      <c r="HS90" s="174"/>
      <c r="HT90" s="174"/>
      <c r="HU90" s="174"/>
      <c r="HV90" s="174"/>
      <c r="HW90" s="174"/>
      <c r="HX90" s="174"/>
      <c r="HY90" s="174"/>
      <c r="HZ90" s="174"/>
      <c r="IA90" s="174"/>
      <c r="IB90" s="174"/>
      <c r="IC90" s="174"/>
      <c r="ID90" s="174"/>
      <c r="IE90" s="174"/>
      <c r="IF90" s="174"/>
      <c r="IG90" s="174"/>
      <c r="IH90" s="174"/>
      <c r="II90" s="174"/>
      <c r="IJ90" s="174"/>
      <c r="IK90" s="174"/>
      <c r="IL90" s="174"/>
      <c r="IM90" s="174"/>
      <c r="IN90" s="174"/>
      <c r="IO90" s="174"/>
    </row>
    <row r="91" spans="1:249" s="169" customFormat="1" ht="18" customHeight="1">
      <c r="A91" s="176" t="s">
        <v>460</v>
      </c>
      <c r="B91" s="167">
        <v>7</v>
      </c>
      <c r="C91" s="167">
        <f>SUM(D91:G91)</f>
        <v>7</v>
      </c>
      <c r="D91" s="167">
        <v>0</v>
      </c>
      <c r="E91" s="167">
        <v>0</v>
      </c>
      <c r="F91" s="167">
        <v>0</v>
      </c>
      <c r="G91" s="167">
        <v>7</v>
      </c>
      <c r="H91" s="167">
        <f t="shared" si="29"/>
        <v>0</v>
      </c>
      <c r="I91" s="19">
        <v>2101601</v>
      </c>
      <c r="J91" s="168" t="s">
        <v>380</v>
      </c>
      <c r="K91" s="168"/>
      <c r="L91" s="168"/>
      <c r="M91" s="171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8"/>
      <c r="DZ91" s="168"/>
      <c r="EA91" s="168"/>
      <c r="EB91" s="168"/>
      <c r="EC91" s="168"/>
      <c r="ED91" s="168"/>
      <c r="EE91" s="168"/>
      <c r="EF91" s="168"/>
      <c r="EG91" s="168"/>
      <c r="EH91" s="168"/>
      <c r="EI91" s="168"/>
      <c r="EJ91" s="168"/>
      <c r="EK91" s="168"/>
      <c r="EL91" s="168"/>
      <c r="EM91" s="168"/>
      <c r="EN91" s="168"/>
      <c r="EO91" s="168"/>
      <c r="EP91" s="168"/>
      <c r="EQ91" s="168"/>
      <c r="ER91" s="168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  <c r="GE91" s="168"/>
      <c r="GF91" s="168"/>
      <c r="GG91" s="168"/>
      <c r="GH91" s="168"/>
      <c r="GI91" s="168"/>
      <c r="GJ91" s="168"/>
      <c r="GK91" s="168"/>
      <c r="GL91" s="168"/>
      <c r="GM91" s="168"/>
      <c r="GN91" s="168"/>
      <c r="GO91" s="168"/>
      <c r="GP91" s="168"/>
      <c r="GQ91" s="168"/>
      <c r="GR91" s="168"/>
      <c r="GS91" s="168"/>
      <c r="GT91" s="168"/>
      <c r="GU91" s="168"/>
      <c r="GV91" s="168"/>
      <c r="GW91" s="168"/>
      <c r="GX91" s="168"/>
      <c r="GY91" s="168"/>
      <c r="GZ91" s="168"/>
      <c r="HA91" s="168"/>
      <c r="HB91" s="168"/>
      <c r="HC91" s="168"/>
      <c r="HD91" s="168"/>
      <c r="HE91" s="168"/>
      <c r="HF91" s="168"/>
      <c r="HG91" s="168"/>
      <c r="HH91" s="168"/>
      <c r="HI91" s="168"/>
      <c r="HJ91" s="168"/>
      <c r="HK91" s="168"/>
      <c r="HL91" s="168"/>
      <c r="HM91" s="168"/>
      <c r="HN91" s="168"/>
      <c r="HO91" s="168"/>
      <c r="HP91" s="168"/>
      <c r="HQ91" s="168"/>
      <c r="HR91" s="168"/>
      <c r="HS91" s="168"/>
      <c r="HT91" s="168"/>
      <c r="HU91" s="168"/>
      <c r="HV91" s="168"/>
      <c r="HW91" s="168"/>
      <c r="HX91" s="168"/>
      <c r="HY91" s="168"/>
      <c r="HZ91" s="168"/>
      <c r="IA91" s="168"/>
      <c r="IB91" s="168"/>
      <c r="IC91" s="168"/>
      <c r="ID91" s="168"/>
      <c r="IE91" s="168"/>
      <c r="IF91" s="168"/>
      <c r="IG91" s="168"/>
      <c r="IH91" s="168"/>
      <c r="II91" s="168"/>
      <c r="IJ91" s="168"/>
      <c r="IK91" s="168"/>
      <c r="IL91" s="168"/>
      <c r="IM91" s="168"/>
      <c r="IN91" s="168"/>
      <c r="IO91" s="168"/>
    </row>
    <row r="92" spans="1:249" s="172" customFormat="1" ht="18" customHeight="1">
      <c r="A92" s="15" t="s">
        <v>461</v>
      </c>
      <c r="B92" s="20">
        <f>SUM(B93)</f>
        <v>37</v>
      </c>
      <c r="C92" s="20">
        <f aca="true" t="shared" si="39" ref="C92:G93">SUM(C93)</f>
        <v>37</v>
      </c>
      <c r="D92" s="20">
        <f t="shared" si="39"/>
        <v>37</v>
      </c>
      <c r="E92" s="20">
        <f t="shared" si="39"/>
        <v>0</v>
      </c>
      <c r="F92" s="20">
        <f t="shared" si="39"/>
        <v>0</v>
      </c>
      <c r="G92" s="20">
        <f t="shared" si="39"/>
        <v>0</v>
      </c>
      <c r="H92" s="20">
        <f t="shared" si="29"/>
        <v>0</v>
      </c>
      <c r="I92" s="15">
        <v>211</v>
      </c>
      <c r="J92" s="171" t="s">
        <v>376</v>
      </c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  <c r="HQ92" s="171"/>
      <c r="HR92" s="171"/>
      <c r="HS92" s="171"/>
      <c r="HT92" s="171"/>
      <c r="HU92" s="171"/>
      <c r="HV92" s="171"/>
      <c r="HW92" s="171"/>
      <c r="HX92" s="171"/>
      <c r="HY92" s="171"/>
      <c r="HZ92" s="171"/>
      <c r="IA92" s="171"/>
      <c r="IB92" s="171"/>
      <c r="IC92" s="171"/>
      <c r="ID92" s="171"/>
      <c r="IE92" s="171"/>
      <c r="IF92" s="171"/>
      <c r="IG92" s="171"/>
      <c r="IH92" s="171"/>
      <c r="II92" s="171"/>
      <c r="IJ92" s="171"/>
      <c r="IK92" s="171"/>
      <c r="IL92" s="171"/>
      <c r="IM92" s="171"/>
      <c r="IN92" s="171"/>
      <c r="IO92" s="171"/>
    </row>
    <row r="93" spans="1:249" s="175" customFormat="1" ht="18" customHeight="1">
      <c r="A93" s="16" t="s">
        <v>462</v>
      </c>
      <c r="B93" s="173">
        <f>SUM(B94)</f>
        <v>37</v>
      </c>
      <c r="C93" s="173">
        <f t="shared" si="39"/>
        <v>37</v>
      </c>
      <c r="D93" s="173">
        <f t="shared" si="39"/>
        <v>37</v>
      </c>
      <c r="E93" s="173">
        <f t="shared" si="39"/>
        <v>0</v>
      </c>
      <c r="F93" s="173">
        <f t="shared" si="39"/>
        <v>0</v>
      </c>
      <c r="G93" s="173">
        <f t="shared" si="39"/>
        <v>0</v>
      </c>
      <c r="H93" s="173">
        <f t="shared" si="29"/>
        <v>0</v>
      </c>
      <c r="I93" s="16">
        <v>21101</v>
      </c>
      <c r="J93" s="174" t="s">
        <v>378</v>
      </c>
      <c r="K93" s="174"/>
      <c r="L93" s="174"/>
      <c r="M93" s="171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  <c r="FF93" s="174"/>
      <c r="FG93" s="174"/>
      <c r="FH93" s="174"/>
      <c r="FI93" s="174"/>
      <c r="FJ93" s="174"/>
      <c r="FK93" s="174"/>
      <c r="FL93" s="174"/>
      <c r="FM93" s="174"/>
      <c r="FN93" s="174"/>
      <c r="FO93" s="174"/>
      <c r="FP93" s="174"/>
      <c r="FQ93" s="174"/>
      <c r="FR93" s="174"/>
      <c r="FS93" s="174"/>
      <c r="FT93" s="174"/>
      <c r="FU93" s="174"/>
      <c r="FV93" s="174"/>
      <c r="FW93" s="174"/>
      <c r="FX93" s="174"/>
      <c r="FY93" s="174"/>
      <c r="FZ93" s="174"/>
      <c r="GA93" s="174"/>
      <c r="GB93" s="174"/>
      <c r="GC93" s="174"/>
      <c r="GD93" s="174"/>
      <c r="GE93" s="174"/>
      <c r="GF93" s="174"/>
      <c r="GG93" s="174"/>
      <c r="GH93" s="174"/>
      <c r="GI93" s="174"/>
      <c r="GJ93" s="174"/>
      <c r="GK93" s="174"/>
      <c r="GL93" s="174"/>
      <c r="GM93" s="174"/>
      <c r="GN93" s="174"/>
      <c r="GO93" s="174"/>
      <c r="GP93" s="174"/>
      <c r="GQ93" s="174"/>
      <c r="GR93" s="174"/>
      <c r="GS93" s="174"/>
      <c r="GT93" s="174"/>
      <c r="GU93" s="174"/>
      <c r="GV93" s="174"/>
      <c r="GW93" s="174"/>
      <c r="GX93" s="174"/>
      <c r="GY93" s="174"/>
      <c r="GZ93" s="174"/>
      <c r="HA93" s="174"/>
      <c r="HB93" s="174"/>
      <c r="HC93" s="174"/>
      <c r="HD93" s="174"/>
      <c r="HE93" s="174"/>
      <c r="HF93" s="174"/>
      <c r="HG93" s="174"/>
      <c r="HH93" s="174"/>
      <c r="HI93" s="174"/>
      <c r="HJ93" s="174"/>
      <c r="HK93" s="174"/>
      <c r="HL93" s="174"/>
      <c r="HM93" s="174"/>
      <c r="HN93" s="174"/>
      <c r="HO93" s="174"/>
      <c r="HP93" s="174"/>
      <c r="HQ93" s="174"/>
      <c r="HR93" s="174"/>
      <c r="HS93" s="174"/>
      <c r="HT93" s="174"/>
      <c r="HU93" s="174"/>
      <c r="HV93" s="174"/>
      <c r="HW93" s="174"/>
      <c r="HX93" s="174"/>
      <c r="HY93" s="174"/>
      <c r="HZ93" s="174"/>
      <c r="IA93" s="174"/>
      <c r="IB93" s="174"/>
      <c r="IC93" s="174"/>
      <c r="ID93" s="174"/>
      <c r="IE93" s="174"/>
      <c r="IF93" s="174"/>
      <c r="IG93" s="174"/>
      <c r="IH93" s="174"/>
      <c r="II93" s="174"/>
      <c r="IJ93" s="174"/>
      <c r="IK93" s="174"/>
      <c r="IL93" s="174"/>
      <c r="IM93" s="174"/>
      <c r="IN93" s="174"/>
      <c r="IO93" s="174"/>
    </row>
    <row r="94" spans="1:249" s="169" customFormat="1" ht="18" customHeight="1">
      <c r="A94" s="176" t="s">
        <v>393</v>
      </c>
      <c r="B94" s="167">
        <v>37</v>
      </c>
      <c r="C94" s="167">
        <f>SUM(D94:G94)</f>
        <v>37</v>
      </c>
      <c r="D94" s="167">
        <v>37</v>
      </c>
      <c r="E94" s="167"/>
      <c r="F94" s="167"/>
      <c r="G94" s="167"/>
      <c r="H94" s="167">
        <f t="shared" si="29"/>
        <v>0</v>
      </c>
      <c r="I94" s="19">
        <v>2110101</v>
      </c>
      <c r="J94" s="168" t="s">
        <v>380</v>
      </c>
      <c r="K94" s="168"/>
      <c r="L94" s="168"/>
      <c r="M94" s="171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68"/>
      <c r="FZ94" s="168"/>
      <c r="GA94" s="168"/>
      <c r="GB94" s="168"/>
      <c r="GC94" s="168"/>
      <c r="GD94" s="168"/>
      <c r="GE94" s="168"/>
      <c r="GF94" s="168"/>
      <c r="GG94" s="168"/>
      <c r="GH94" s="168"/>
      <c r="GI94" s="168"/>
      <c r="GJ94" s="168"/>
      <c r="GK94" s="168"/>
      <c r="GL94" s="168"/>
      <c r="GM94" s="168"/>
      <c r="GN94" s="168"/>
      <c r="GO94" s="168"/>
      <c r="GP94" s="168"/>
      <c r="GQ94" s="168"/>
      <c r="GR94" s="168"/>
      <c r="GS94" s="168"/>
      <c r="GT94" s="168"/>
      <c r="GU94" s="168"/>
      <c r="GV94" s="168"/>
      <c r="GW94" s="168"/>
      <c r="GX94" s="168"/>
      <c r="GY94" s="168"/>
      <c r="GZ94" s="168"/>
      <c r="HA94" s="168"/>
      <c r="HB94" s="168"/>
      <c r="HC94" s="168"/>
      <c r="HD94" s="168"/>
      <c r="HE94" s="168"/>
      <c r="HF94" s="168"/>
      <c r="HG94" s="168"/>
      <c r="HH94" s="168"/>
      <c r="HI94" s="168"/>
      <c r="HJ94" s="168"/>
      <c r="HK94" s="168"/>
      <c r="HL94" s="168"/>
      <c r="HM94" s="168"/>
      <c r="HN94" s="168"/>
      <c r="HO94" s="168"/>
      <c r="HP94" s="168"/>
      <c r="HQ94" s="168"/>
      <c r="HR94" s="168"/>
      <c r="HS94" s="168"/>
      <c r="HT94" s="168"/>
      <c r="HU94" s="168"/>
      <c r="HV94" s="168"/>
      <c r="HW94" s="168"/>
      <c r="HX94" s="168"/>
      <c r="HY94" s="168"/>
      <c r="HZ94" s="168"/>
      <c r="IA94" s="168"/>
      <c r="IB94" s="168"/>
      <c r="IC94" s="168"/>
      <c r="ID94" s="168"/>
      <c r="IE94" s="168"/>
      <c r="IF94" s="168"/>
      <c r="IG94" s="168"/>
      <c r="IH94" s="168"/>
      <c r="II94" s="168"/>
      <c r="IJ94" s="168"/>
      <c r="IK94" s="168"/>
      <c r="IL94" s="168"/>
      <c r="IM94" s="168"/>
      <c r="IN94" s="168"/>
      <c r="IO94" s="168"/>
    </row>
    <row r="95" spans="1:249" s="172" customFormat="1" ht="18" customHeight="1">
      <c r="A95" s="15" t="s">
        <v>463</v>
      </c>
      <c r="B95" s="20">
        <f aca="true" t="shared" si="40" ref="B95:G95">SUM(B96,B99,B101)</f>
        <v>187</v>
      </c>
      <c r="C95" s="20">
        <f t="shared" si="40"/>
        <v>187</v>
      </c>
      <c r="D95" s="20">
        <f t="shared" si="40"/>
        <v>0</v>
      </c>
      <c r="E95" s="20">
        <f t="shared" si="40"/>
        <v>0</v>
      </c>
      <c r="F95" s="20">
        <f t="shared" si="40"/>
        <v>0</v>
      </c>
      <c r="G95" s="20">
        <f t="shared" si="40"/>
        <v>187</v>
      </c>
      <c r="H95" s="20">
        <f t="shared" si="29"/>
        <v>0</v>
      </c>
      <c r="I95" s="15">
        <v>212</v>
      </c>
      <c r="J95" s="171" t="s">
        <v>376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1"/>
      <c r="FT95" s="171"/>
      <c r="FU95" s="171"/>
      <c r="FV95" s="171"/>
      <c r="FW95" s="171"/>
      <c r="FX95" s="171"/>
      <c r="FY95" s="171"/>
      <c r="FZ95" s="171"/>
      <c r="GA95" s="171"/>
      <c r="GB95" s="171"/>
      <c r="GC95" s="171"/>
      <c r="GD95" s="171"/>
      <c r="GE95" s="171"/>
      <c r="GF95" s="171"/>
      <c r="GG95" s="171"/>
      <c r="GH95" s="171"/>
      <c r="GI95" s="171"/>
      <c r="GJ95" s="171"/>
      <c r="GK95" s="171"/>
      <c r="GL95" s="171"/>
      <c r="GM95" s="171"/>
      <c r="GN95" s="171"/>
      <c r="GO95" s="171"/>
      <c r="GP95" s="171"/>
      <c r="GQ95" s="171"/>
      <c r="GR95" s="171"/>
      <c r="GS95" s="171"/>
      <c r="GT95" s="171"/>
      <c r="GU95" s="171"/>
      <c r="GV95" s="171"/>
      <c r="GW95" s="171"/>
      <c r="GX95" s="171"/>
      <c r="GY95" s="171"/>
      <c r="GZ95" s="171"/>
      <c r="HA95" s="171"/>
      <c r="HB95" s="171"/>
      <c r="HC95" s="171"/>
      <c r="HD95" s="171"/>
      <c r="HE95" s="171"/>
      <c r="HF95" s="171"/>
      <c r="HG95" s="171"/>
      <c r="HH95" s="171"/>
      <c r="HI95" s="171"/>
      <c r="HJ95" s="171"/>
      <c r="HK95" s="171"/>
      <c r="HL95" s="171"/>
      <c r="HM95" s="171"/>
      <c r="HN95" s="171"/>
      <c r="HO95" s="171"/>
      <c r="HP95" s="171"/>
      <c r="HQ95" s="171"/>
      <c r="HR95" s="171"/>
      <c r="HS95" s="171"/>
      <c r="HT95" s="171"/>
      <c r="HU95" s="171"/>
      <c r="HV95" s="171"/>
      <c r="HW95" s="171"/>
      <c r="HX95" s="171"/>
      <c r="HY95" s="171"/>
      <c r="HZ95" s="171"/>
      <c r="IA95" s="171"/>
      <c r="IB95" s="171"/>
      <c r="IC95" s="171"/>
      <c r="ID95" s="171"/>
      <c r="IE95" s="171"/>
      <c r="IF95" s="171"/>
      <c r="IG95" s="171"/>
      <c r="IH95" s="171"/>
      <c r="II95" s="171"/>
      <c r="IJ95" s="171"/>
      <c r="IK95" s="171"/>
      <c r="IL95" s="171"/>
      <c r="IM95" s="171"/>
      <c r="IN95" s="171"/>
      <c r="IO95" s="171"/>
    </row>
    <row r="96" spans="1:249" s="175" customFormat="1" ht="18" customHeight="1">
      <c r="A96" s="16" t="s">
        <v>464</v>
      </c>
      <c r="B96" s="173">
        <f aca="true" t="shared" si="41" ref="B96:G96">SUM(B97:B98)</f>
        <v>39</v>
      </c>
      <c r="C96" s="173">
        <f t="shared" si="41"/>
        <v>39</v>
      </c>
      <c r="D96" s="173">
        <f t="shared" si="41"/>
        <v>0</v>
      </c>
      <c r="E96" s="173">
        <f t="shared" si="41"/>
        <v>0</v>
      </c>
      <c r="F96" s="173">
        <f t="shared" si="41"/>
        <v>0</v>
      </c>
      <c r="G96" s="173">
        <f t="shared" si="41"/>
        <v>39</v>
      </c>
      <c r="H96" s="173">
        <f t="shared" si="29"/>
        <v>0</v>
      </c>
      <c r="I96" s="16">
        <v>21201</v>
      </c>
      <c r="J96" s="174" t="s">
        <v>378</v>
      </c>
      <c r="K96" s="174"/>
      <c r="L96" s="174"/>
      <c r="M96" s="171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74"/>
      <c r="GV96" s="174"/>
      <c r="GW96" s="174"/>
      <c r="GX96" s="174"/>
      <c r="GY96" s="174"/>
      <c r="GZ96" s="174"/>
      <c r="HA96" s="174"/>
      <c r="HB96" s="174"/>
      <c r="HC96" s="174"/>
      <c r="HD96" s="174"/>
      <c r="HE96" s="174"/>
      <c r="HF96" s="174"/>
      <c r="HG96" s="174"/>
      <c r="HH96" s="174"/>
      <c r="HI96" s="174"/>
      <c r="HJ96" s="174"/>
      <c r="HK96" s="174"/>
      <c r="HL96" s="174"/>
      <c r="HM96" s="174"/>
      <c r="HN96" s="174"/>
      <c r="HO96" s="174"/>
      <c r="HP96" s="174"/>
      <c r="HQ96" s="174"/>
      <c r="HR96" s="174"/>
      <c r="HS96" s="174"/>
      <c r="HT96" s="174"/>
      <c r="HU96" s="174"/>
      <c r="HV96" s="174"/>
      <c r="HW96" s="174"/>
      <c r="HX96" s="174"/>
      <c r="HY96" s="174"/>
      <c r="HZ96" s="174"/>
      <c r="IA96" s="174"/>
      <c r="IB96" s="174"/>
      <c r="IC96" s="174"/>
      <c r="ID96" s="174"/>
      <c r="IE96" s="174"/>
      <c r="IF96" s="174"/>
      <c r="IG96" s="174"/>
      <c r="IH96" s="174"/>
      <c r="II96" s="174"/>
      <c r="IJ96" s="174"/>
      <c r="IK96" s="174"/>
      <c r="IL96" s="174"/>
      <c r="IM96" s="174"/>
      <c r="IN96" s="174"/>
      <c r="IO96" s="174"/>
    </row>
    <row r="97" spans="1:249" s="169" customFormat="1" ht="18" customHeight="1">
      <c r="A97" s="176" t="s">
        <v>465</v>
      </c>
      <c r="B97" s="167">
        <v>21</v>
      </c>
      <c r="C97" s="167">
        <f>SUM(D97:G97)</f>
        <v>21</v>
      </c>
      <c r="D97" s="167">
        <v>0</v>
      </c>
      <c r="E97" s="167">
        <v>0</v>
      </c>
      <c r="F97" s="167">
        <v>0</v>
      </c>
      <c r="G97" s="167">
        <v>21</v>
      </c>
      <c r="H97" s="167">
        <f t="shared" si="29"/>
        <v>0</v>
      </c>
      <c r="I97" s="19">
        <v>2120104</v>
      </c>
      <c r="J97" s="168" t="s">
        <v>380</v>
      </c>
      <c r="K97" s="168"/>
      <c r="L97" s="168"/>
      <c r="M97" s="171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8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8"/>
      <c r="ER97" s="168"/>
      <c r="ES97" s="168"/>
      <c r="ET97" s="168"/>
      <c r="EU97" s="168"/>
      <c r="EV97" s="168"/>
      <c r="EW97" s="168"/>
      <c r="EX97" s="168"/>
      <c r="EY97" s="168"/>
      <c r="EZ97" s="168"/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8"/>
      <c r="FL97" s="168"/>
      <c r="FM97" s="168"/>
      <c r="FN97" s="168"/>
      <c r="FO97" s="168"/>
      <c r="FP97" s="168"/>
      <c r="FQ97" s="168"/>
      <c r="FR97" s="168"/>
      <c r="FS97" s="168"/>
      <c r="FT97" s="168"/>
      <c r="FU97" s="168"/>
      <c r="FV97" s="168"/>
      <c r="FW97" s="168"/>
      <c r="FX97" s="168"/>
      <c r="FY97" s="168"/>
      <c r="FZ97" s="168"/>
      <c r="GA97" s="168"/>
      <c r="GB97" s="168"/>
      <c r="GC97" s="168"/>
      <c r="GD97" s="168"/>
      <c r="GE97" s="168"/>
      <c r="GF97" s="168"/>
      <c r="GG97" s="168"/>
      <c r="GH97" s="168"/>
      <c r="GI97" s="168"/>
      <c r="GJ97" s="168"/>
      <c r="GK97" s="168"/>
      <c r="GL97" s="168"/>
      <c r="GM97" s="168"/>
      <c r="GN97" s="168"/>
      <c r="GO97" s="168"/>
      <c r="GP97" s="168"/>
      <c r="GQ97" s="168"/>
      <c r="GR97" s="168"/>
      <c r="GS97" s="168"/>
      <c r="GT97" s="168"/>
      <c r="GU97" s="168"/>
      <c r="GV97" s="168"/>
      <c r="GW97" s="168"/>
      <c r="GX97" s="168"/>
      <c r="GY97" s="168"/>
      <c r="GZ97" s="168"/>
      <c r="HA97" s="168"/>
      <c r="HB97" s="168"/>
      <c r="HC97" s="168"/>
      <c r="HD97" s="168"/>
      <c r="HE97" s="168"/>
      <c r="HF97" s="168"/>
      <c r="HG97" s="168"/>
      <c r="HH97" s="168"/>
      <c r="HI97" s="168"/>
      <c r="HJ97" s="168"/>
      <c r="HK97" s="168"/>
      <c r="HL97" s="168"/>
      <c r="HM97" s="168"/>
      <c r="HN97" s="168"/>
      <c r="HO97" s="168"/>
      <c r="HP97" s="168"/>
      <c r="HQ97" s="168"/>
      <c r="HR97" s="168"/>
      <c r="HS97" s="168"/>
      <c r="HT97" s="168"/>
      <c r="HU97" s="168"/>
      <c r="HV97" s="168"/>
      <c r="HW97" s="168"/>
      <c r="HX97" s="168"/>
      <c r="HY97" s="168"/>
      <c r="HZ97" s="168"/>
      <c r="IA97" s="168"/>
      <c r="IB97" s="168"/>
      <c r="IC97" s="168"/>
      <c r="ID97" s="168"/>
      <c r="IE97" s="168"/>
      <c r="IF97" s="168"/>
      <c r="IG97" s="168"/>
      <c r="IH97" s="168"/>
      <c r="II97" s="168"/>
      <c r="IJ97" s="168"/>
      <c r="IK97" s="168"/>
      <c r="IL97" s="168"/>
      <c r="IM97" s="168"/>
      <c r="IN97" s="168"/>
      <c r="IO97" s="168"/>
    </row>
    <row r="98" spans="1:249" s="169" customFormat="1" ht="18" customHeight="1">
      <c r="A98" s="176" t="s">
        <v>466</v>
      </c>
      <c r="B98" s="167">
        <v>18</v>
      </c>
      <c r="C98" s="167">
        <f>SUM(D98:G98)</f>
        <v>18</v>
      </c>
      <c r="D98" s="167">
        <v>0</v>
      </c>
      <c r="E98" s="167">
        <v>0</v>
      </c>
      <c r="F98" s="167">
        <v>0</v>
      </c>
      <c r="G98" s="167">
        <v>18</v>
      </c>
      <c r="H98" s="167">
        <f t="shared" si="29"/>
        <v>0</v>
      </c>
      <c r="I98" s="19">
        <v>2120199</v>
      </c>
      <c r="J98" s="168" t="s">
        <v>380</v>
      </c>
      <c r="K98" s="168"/>
      <c r="L98" s="168"/>
      <c r="M98" s="171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  <c r="DL98" s="168"/>
      <c r="DM98" s="168"/>
      <c r="DN98" s="168"/>
      <c r="DO98" s="168"/>
      <c r="DP98" s="168"/>
      <c r="DQ98" s="168"/>
      <c r="DR98" s="168"/>
      <c r="DS98" s="168"/>
      <c r="DT98" s="168"/>
      <c r="DU98" s="168"/>
      <c r="DV98" s="168"/>
      <c r="DW98" s="168"/>
      <c r="DX98" s="168"/>
      <c r="DY98" s="168"/>
      <c r="DZ98" s="168"/>
      <c r="EA98" s="168"/>
      <c r="EB98" s="168"/>
      <c r="EC98" s="168"/>
      <c r="ED98" s="168"/>
      <c r="EE98" s="168"/>
      <c r="EF98" s="168"/>
      <c r="EG98" s="168"/>
      <c r="EH98" s="168"/>
      <c r="EI98" s="168"/>
      <c r="EJ98" s="168"/>
      <c r="EK98" s="168"/>
      <c r="EL98" s="168"/>
      <c r="EM98" s="168"/>
      <c r="EN98" s="168"/>
      <c r="EO98" s="168"/>
      <c r="EP98" s="168"/>
      <c r="EQ98" s="168"/>
      <c r="ER98" s="168"/>
      <c r="ES98" s="168"/>
      <c r="ET98" s="168"/>
      <c r="EU98" s="168"/>
      <c r="EV98" s="168"/>
      <c r="EW98" s="168"/>
      <c r="EX98" s="168"/>
      <c r="EY98" s="168"/>
      <c r="EZ98" s="168"/>
      <c r="FA98" s="168"/>
      <c r="FB98" s="168"/>
      <c r="FC98" s="168"/>
      <c r="FD98" s="168"/>
      <c r="FE98" s="168"/>
      <c r="FF98" s="168"/>
      <c r="FG98" s="168"/>
      <c r="FH98" s="168"/>
      <c r="FI98" s="168"/>
      <c r="FJ98" s="168"/>
      <c r="FK98" s="168"/>
      <c r="FL98" s="168"/>
      <c r="FM98" s="168"/>
      <c r="FN98" s="168"/>
      <c r="FO98" s="168"/>
      <c r="FP98" s="168"/>
      <c r="FQ98" s="168"/>
      <c r="FR98" s="168"/>
      <c r="FS98" s="168"/>
      <c r="FT98" s="168"/>
      <c r="FU98" s="168"/>
      <c r="FV98" s="168"/>
      <c r="FW98" s="168"/>
      <c r="FX98" s="168"/>
      <c r="FY98" s="168"/>
      <c r="FZ98" s="168"/>
      <c r="GA98" s="168"/>
      <c r="GB98" s="168"/>
      <c r="GC98" s="168"/>
      <c r="GD98" s="168"/>
      <c r="GE98" s="168"/>
      <c r="GF98" s="168"/>
      <c r="GG98" s="168"/>
      <c r="GH98" s="168"/>
      <c r="GI98" s="168"/>
      <c r="GJ98" s="168"/>
      <c r="GK98" s="168"/>
      <c r="GL98" s="168"/>
      <c r="GM98" s="168"/>
      <c r="GN98" s="168"/>
      <c r="GO98" s="168"/>
      <c r="GP98" s="168"/>
      <c r="GQ98" s="168"/>
      <c r="GR98" s="168"/>
      <c r="GS98" s="168"/>
      <c r="GT98" s="168"/>
      <c r="GU98" s="168"/>
      <c r="GV98" s="168"/>
      <c r="GW98" s="168"/>
      <c r="GX98" s="168"/>
      <c r="GY98" s="168"/>
      <c r="GZ98" s="168"/>
      <c r="HA98" s="168"/>
      <c r="HB98" s="168"/>
      <c r="HC98" s="168"/>
      <c r="HD98" s="168"/>
      <c r="HE98" s="168"/>
      <c r="HF98" s="168"/>
      <c r="HG98" s="168"/>
      <c r="HH98" s="168"/>
      <c r="HI98" s="168"/>
      <c r="HJ98" s="168"/>
      <c r="HK98" s="168"/>
      <c r="HL98" s="168"/>
      <c r="HM98" s="168"/>
      <c r="HN98" s="168"/>
      <c r="HO98" s="168"/>
      <c r="HP98" s="168"/>
      <c r="HQ98" s="168"/>
      <c r="HR98" s="168"/>
      <c r="HS98" s="168"/>
      <c r="HT98" s="168"/>
      <c r="HU98" s="168"/>
      <c r="HV98" s="168"/>
      <c r="HW98" s="168"/>
      <c r="HX98" s="168"/>
      <c r="HY98" s="168"/>
      <c r="HZ98" s="168"/>
      <c r="IA98" s="168"/>
      <c r="IB98" s="168"/>
      <c r="IC98" s="168"/>
      <c r="ID98" s="168"/>
      <c r="IE98" s="168"/>
      <c r="IF98" s="168"/>
      <c r="IG98" s="168"/>
      <c r="IH98" s="168"/>
      <c r="II98" s="168"/>
      <c r="IJ98" s="168"/>
      <c r="IK98" s="168"/>
      <c r="IL98" s="168"/>
      <c r="IM98" s="168"/>
      <c r="IN98" s="168"/>
      <c r="IO98" s="168"/>
    </row>
    <row r="99" spans="1:249" s="175" customFormat="1" ht="18" customHeight="1">
      <c r="A99" s="16" t="s">
        <v>467</v>
      </c>
      <c r="B99" s="173">
        <f aca="true" t="shared" si="42" ref="B99:G99">SUM(B100)</f>
        <v>7</v>
      </c>
      <c r="C99" s="173">
        <f t="shared" si="42"/>
        <v>7</v>
      </c>
      <c r="D99" s="173">
        <f t="shared" si="42"/>
        <v>0</v>
      </c>
      <c r="E99" s="173">
        <f t="shared" si="42"/>
        <v>0</v>
      </c>
      <c r="F99" s="173">
        <f t="shared" si="42"/>
        <v>0</v>
      </c>
      <c r="G99" s="173">
        <f t="shared" si="42"/>
        <v>7</v>
      </c>
      <c r="H99" s="173">
        <f t="shared" si="29"/>
        <v>0</v>
      </c>
      <c r="I99" s="16">
        <v>21203</v>
      </c>
      <c r="J99" s="174" t="s">
        <v>378</v>
      </c>
      <c r="K99" s="174"/>
      <c r="L99" s="174"/>
      <c r="M99" s="171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4"/>
      <c r="CY99" s="174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4"/>
      <c r="DU99" s="174"/>
      <c r="DV99" s="174"/>
      <c r="DW99" s="174"/>
      <c r="DX99" s="174"/>
      <c r="DY99" s="174"/>
      <c r="DZ99" s="174"/>
      <c r="EA99" s="174"/>
      <c r="EB99" s="174"/>
      <c r="EC99" s="174"/>
      <c r="ED99" s="174"/>
      <c r="EE99" s="174"/>
      <c r="EF99" s="174"/>
      <c r="EG99" s="174"/>
      <c r="EH99" s="174"/>
      <c r="EI99" s="174"/>
      <c r="EJ99" s="174"/>
      <c r="EK99" s="174"/>
      <c r="EL99" s="174"/>
      <c r="EM99" s="174"/>
      <c r="EN99" s="174"/>
      <c r="EO99" s="174"/>
      <c r="EP99" s="174"/>
      <c r="EQ99" s="174"/>
      <c r="ER99" s="174"/>
      <c r="ES99" s="174"/>
      <c r="ET99" s="174"/>
      <c r="EU99" s="174"/>
      <c r="EV99" s="174"/>
      <c r="EW99" s="174"/>
      <c r="EX99" s="174"/>
      <c r="EY99" s="174"/>
      <c r="EZ99" s="174"/>
      <c r="FA99" s="174"/>
      <c r="FB99" s="174"/>
      <c r="FC99" s="174"/>
      <c r="FD99" s="174"/>
      <c r="FE99" s="174"/>
      <c r="FF99" s="174"/>
      <c r="FG99" s="174"/>
      <c r="FH99" s="174"/>
      <c r="FI99" s="174"/>
      <c r="FJ99" s="174"/>
      <c r="FK99" s="174"/>
      <c r="FL99" s="174"/>
      <c r="FM99" s="174"/>
      <c r="FN99" s="174"/>
      <c r="FO99" s="174"/>
      <c r="FP99" s="174"/>
      <c r="FQ99" s="174"/>
      <c r="FR99" s="174"/>
      <c r="FS99" s="174"/>
      <c r="FT99" s="174"/>
      <c r="FU99" s="174"/>
      <c r="FV99" s="174"/>
      <c r="FW99" s="174"/>
      <c r="FX99" s="174"/>
      <c r="FY99" s="174"/>
      <c r="FZ99" s="174"/>
      <c r="GA99" s="174"/>
      <c r="GB99" s="174"/>
      <c r="GC99" s="174"/>
      <c r="GD99" s="174"/>
      <c r="GE99" s="174"/>
      <c r="GF99" s="174"/>
      <c r="GG99" s="174"/>
      <c r="GH99" s="174"/>
      <c r="GI99" s="174"/>
      <c r="GJ99" s="174"/>
      <c r="GK99" s="174"/>
      <c r="GL99" s="174"/>
      <c r="GM99" s="174"/>
      <c r="GN99" s="174"/>
      <c r="GO99" s="174"/>
      <c r="GP99" s="174"/>
      <c r="GQ99" s="174"/>
      <c r="GR99" s="174"/>
      <c r="GS99" s="174"/>
      <c r="GT99" s="174"/>
      <c r="GU99" s="174"/>
      <c r="GV99" s="174"/>
      <c r="GW99" s="174"/>
      <c r="GX99" s="174"/>
      <c r="GY99" s="174"/>
      <c r="GZ99" s="174"/>
      <c r="HA99" s="174"/>
      <c r="HB99" s="174"/>
      <c r="HC99" s="174"/>
      <c r="HD99" s="174"/>
      <c r="HE99" s="174"/>
      <c r="HF99" s="174"/>
      <c r="HG99" s="174"/>
      <c r="HH99" s="174"/>
      <c r="HI99" s="174"/>
      <c r="HJ99" s="174"/>
      <c r="HK99" s="174"/>
      <c r="HL99" s="174"/>
      <c r="HM99" s="174"/>
      <c r="HN99" s="174"/>
      <c r="HO99" s="174"/>
      <c r="HP99" s="174"/>
      <c r="HQ99" s="174"/>
      <c r="HR99" s="174"/>
      <c r="HS99" s="174"/>
      <c r="HT99" s="174"/>
      <c r="HU99" s="174"/>
      <c r="HV99" s="174"/>
      <c r="HW99" s="174"/>
      <c r="HX99" s="174"/>
      <c r="HY99" s="174"/>
      <c r="HZ99" s="174"/>
      <c r="IA99" s="174"/>
      <c r="IB99" s="174"/>
      <c r="IC99" s="174"/>
      <c r="ID99" s="174"/>
      <c r="IE99" s="174"/>
      <c r="IF99" s="174"/>
      <c r="IG99" s="174"/>
      <c r="IH99" s="174"/>
      <c r="II99" s="174"/>
      <c r="IJ99" s="174"/>
      <c r="IK99" s="174"/>
      <c r="IL99" s="174"/>
      <c r="IM99" s="174"/>
      <c r="IN99" s="174"/>
      <c r="IO99" s="174"/>
    </row>
    <row r="100" spans="1:249" s="169" customFormat="1" ht="18" customHeight="1">
      <c r="A100" s="176" t="s">
        <v>468</v>
      </c>
      <c r="B100" s="167">
        <v>7</v>
      </c>
      <c r="C100" s="167">
        <f>SUM(D100:G100)</f>
        <v>7</v>
      </c>
      <c r="D100" s="167"/>
      <c r="E100" s="167"/>
      <c r="F100" s="167"/>
      <c r="G100" s="167">
        <v>7</v>
      </c>
      <c r="H100" s="167">
        <f t="shared" si="29"/>
        <v>0</v>
      </c>
      <c r="I100" s="19">
        <v>2120399</v>
      </c>
      <c r="J100" s="168" t="s">
        <v>380</v>
      </c>
      <c r="K100" s="168"/>
      <c r="L100" s="168"/>
      <c r="M100" s="171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  <c r="FF100" s="168"/>
      <c r="FG100" s="168"/>
      <c r="FH100" s="168"/>
      <c r="FI100" s="168"/>
      <c r="FJ100" s="168"/>
      <c r="FK100" s="168"/>
      <c r="FL100" s="168"/>
      <c r="FM100" s="168"/>
      <c r="FN100" s="168"/>
      <c r="FO100" s="168"/>
      <c r="FP100" s="168"/>
      <c r="FQ100" s="168"/>
      <c r="FR100" s="168"/>
      <c r="FS100" s="168"/>
      <c r="FT100" s="168"/>
      <c r="FU100" s="168"/>
      <c r="FV100" s="168"/>
      <c r="FW100" s="168"/>
      <c r="FX100" s="168"/>
      <c r="FY100" s="168"/>
      <c r="FZ100" s="168"/>
      <c r="GA100" s="168"/>
      <c r="GB100" s="168"/>
      <c r="GC100" s="168"/>
      <c r="GD100" s="168"/>
      <c r="GE100" s="168"/>
      <c r="GF100" s="168"/>
      <c r="GG100" s="168"/>
      <c r="GH100" s="168"/>
      <c r="GI100" s="168"/>
      <c r="GJ100" s="168"/>
      <c r="GK100" s="168"/>
      <c r="GL100" s="168"/>
      <c r="GM100" s="168"/>
      <c r="GN100" s="168"/>
      <c r="GO100" s="168"/>
      <c r="GP100" s="168"/>
      <c r="GQ100" s="168"/>
      <c r="GR100" s="168"/>
      <c r="GS100" s="168"/>
      <c r="GT100" s="168"/>
      <c r="GU100" s="168"/>
      <c r="GV100" s="168"/>
      <c r="GW100" s="168"/>
      <c r="GX100" s="168"/>
      <c r="GY100" s="168"/>
      <c r="GZ100" s="168"/>
      <c r="HA100" s="168"/>
      <c r="HB100" s="168"/>
      <c r="HC100" s="168"/>
      <c r="HD100" s="168"/>
      <c r="HE100" s="168"/>
      <c r="HF100" s="168"/>
      <c r="HG100" s="168"/>
      <c r="HH100" s="168"/>
      <c r="HI100" s="168"/>
      <c r="HJ100" s="168"/>
      <c r="HK100" s="168"/>
      <c r="HL100" s="168"/>
      <c r="HM100" s="168"/>
      <c r="HN100" s="168"/>
      <c r="HO100" s="168"/>
      <c r="HP100" s="168"/>
      <c r="HQ100" s="168"/>
      <c r="HR100" s="168"/>
      <c r="HS100" s="168"/>
      <c r="HT100" s="168"/>
      <c r="HU100" s="168"/>
      <c r="HV100" s="168"/>
      <c r="HW100" s="168"/>
      <c r="HX100" s="168"/>
      <c r="HY100" s="168"/>
      <c r="HZ100" s="168"/>
      <c r="IA100" s="168"/>
      <c r="IB100" s="168"/>
      <c r="IC100" s="168"/>
      <c r="ID100" s="168"/>
      <c r="IE100" s="168"/>
      <c r="IF100" s="168"/>
      <c r="IG100" s="168"/>
      <c r="IH100" s="168"/>
      <c r="II100" s="168"/>
      <c r="IJ100" s="168"/>
      <c r="IK100" s="168"/>
      <c r="IL100" s="168"/>
      <c r="IM100" s="168"/>
      <c r="IN100" s="168"/>
      <c r="IO100" s="168"/>
    </row>
    <row r="101" spans="1:249" s="175" customFormat="1" ht="18" customHeight="1">
      <c r="A101" s="16" t="s">
        <v>469</v>
      </c>
      <c r="B101" s="173">
        <f aca="true" t="shared" si="43" ref="B101:G101">SUM(B102)</f>
        <v>141</v>
      </c>
      <c r="C101" s="173">
        <f t="shared" si="43"/>
        <v>141</v>
      </c>
      <c r="D101" s="173">
        <f t="shared" si="43"/>
        <v>0</v>
      </c>
      <c r="E101" s="173">
        <f t="shared" si="43"/>
        <v>0</v>
      </c>
      <c r="F101" s="173">
        <f t="shared" si="43"/>
        <v>0</v>
      </c>
      <c r="G101" s="173">
        <f t="shared" si="43"/>
        <v>141</v>
      </c>
      <c r="H101" s="173">
        <f t="shared" si="29"/>
        <v>0</v>
      </c>
      <c r="I101" s="16">
        <v>21205</v>
      </c>
      <c r="J101" s="174" t="s">
        <v>378</v>
      </c>
      <c r="K101" s="174"/>
      <c r="L101" s="174"/>
      <c r="M101" s="171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74"/>
      <c r="GV101" s="174"/>
      <c r="GW101" s="174"/>
      <c r="GX101" s="174"/>
      <c r="GY101" s="174"/>
      <c r="GZ101" s="174"/>
      <c r="HA101" s="174"/>
      <c r="HB101" s="174"/>
      <c r="HC101" s="174"/>
      <c r="HD101" s="174"/>
      <c r="HE101" s="174"/>
      <c r="HF101" s="174"/>
      <c r="HG101" s="174"/>
      <c r="HH101" s="174"/>
      <c r="HI101" s="174"/>
      <c r="HJ101" s="174"/>
      <c r="HK101" s="174"/>
      <c r="HL101" s="174"/>
      <c r="HM101" s="174"/>
      <c r="HN101" s="174"/>
      <c r="HO101" s="174"/>
      <c r="HP101" s="174"/>
      <c r="HQ101" s="174"/>
      <c r="HR101" s="174"/>
      <c r="HS101" s="174"/>
      <c r="HT101" s="174"/>
      <c r="HU101" s="174"/>
      <c r="HV101" s="174"/>
      <c r="HW101" s="174"/>
      <c r="HX101" s="174"/>
      <c r="HY101" s="174"/>
      <c r="HZ101" s="174"/>
      <c r="IA101" s="174"/>
      <c r="IB101" s="174"/>
      <c r="IC101" s="174"/>
      <c r="ID101" s="174"/>
      <c r="IE101" s="174"/>
      <c r="IF101" s="174"/>
      <c r="IG101" s="174"/>
      <c r="IH101" s="174"/>
      <c r="II101" s="174"/>
      <c r="IJ101" s="174"/>
      <c r="IK101" s="174"/>
      <c r="IL101" s="174"/>
      <c r="IM101" s="174"/>
      <c r="IN101" s="174"/>
      <c r="IO101" s="174"/>
    </row>
    <row r="102" spans="1:249" s="169" customFormat="1" ht="18" customHeight="1">
      <c r="A102" s="176" t="s">
        <v>470</v>
      </c>
      <c r="B102" s="167">
        <v>141</v>
      </c>
      <c r="C102" s="167">
        <f>SUM(D102:G102)</f>
        <v>141</v>
      </c>
      <c r="D102" s="167">
        <v>0</v>
      </c>
      <c r="E102" s="167">
        <v>0</v>
      </c>
      <c r="F102" s="167">
        <v>0</v>
      </c>
      <c r="G102" s="167">
        <v>141</v>
      </c>
      <c r="H102" s="167">
        <f aca="true" t="shared" si="44" ref="H102:H133">C102-B102</f>
        <v>0</v>
      </c>
      <c r="I102" s="19">
        <v>2120501</v>
      </c>
      <c r="J102" s="168" t="s">
        <v>380</v>
      </c>
      <c r="K102" s="168"/>
      <c r="L102" s="168"/>
      <c r="M102" s="171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  <c r="DL102" s="168"/>
      <c r="DM102" s="168"/>
      <c r="DN102" s="168"/>
      <c r="DO102" s="168"/>
      <c r="DP102" s="168"/>
      <c r="DQ102" s="168"/>
      <c r="DR102" s="168"/>
      <c r="DS102" s="168"/>
      <c r="DT102" s="168"/>
      <c r="DU102" s="168"/>
      <c r="DV102" s="168"/>
      <c r="DW102" s="168"/>
      <c r="DX102" s="168"/>
      <c r="DY102" s="168"/>
      <c r="DZ102" s="168"/>
      <c r="EA102" s="168"/>
      <c r="EB102" s="168"/>
      <c r="EC102" s="168"/>
      <c r="ED102" s="168"/>
      <c r="EE102" s="168"/>
      <c r="EF102" s="168"/>
      <c r="EG102" s="168"/>
      <c r="EH102" s="168"/>
      <c r="EI102" s="168"/>
      <c r="EJ102" s="168"/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/>
      <c r="EV102" s="168"/>
      <c r="EW102" s="168"/>
      <c r="EX102" s="168"/>
      <c r="EY102" s="168"/>
      <c r="EZ102" s="168"/>
      <c r="FA102" s="168"/>
      <c r="FB102" s="168"/>
      <c r="FC102" s="168"/>
      <c r="FD102" s="168"/>
      <c r="FE102" s="168"/>
      <c r="FF102" s="168"/>
      <c r="FG102" s="168"/>
      <c r="FH102" s="168"/>
      <c r="FI102" s="168"/>
      <c r="FJ102" s="168"/>
      <c r="FK102" s="168"/>
      <c r="FL102" s="168"/>
      <c r="FM102" s="168"/>
      <c r="FN102" s="168"/>
      <c r="FO102" s="168"/>
      <c r="FP102" s="168"/>
      <c r="FQ102" s="168"/>
      <c r="FR102" s="168"/>
      <c r="FS102" s="168"/>
      <c r="FT102" s="168"/>
      <c r="FU102" s="168"/>
      <c r="FV102" s="168"/>
      <c r="FW102" s="168"/>
      <c r="FX102" s="168"/>
      <c r="FY102" s="168"/>
      <c r="FZ102" s="168"/>
      <c r="GA102" s="168"/>
      <c r="GB102" s="168"/>
      <c r="GC102" s="168"/>
      <c r="GD102" s="168"/>
      <c r="GE102" s="168"/>
      <c r="GF102" s="168"/>
      <c r="GG102" s="168"/>
      <c r="GH102" s="168"/>
      <c r="GI102" s="168"/>
      <c r="GJ102" s="168"/>
      <c r="GK102" s="168"/>
      <c r="GL102" s="168"/>
      <c r="GM102" s="168"/>
      <c r="GN102" s="168"/>
      <c r="GO102" s="168"/>
      <c r="GP102" s="168"/>
      <c r="GQ102" s="168"/>
      <c r="GR102" s="168"/>
      <c r="GS102" s="168"/>
      <c r="GT102" s="168"/>
      <c r="GU102" s="168"/>
      <c r="GV102" s="168"/>
      <c r="GW102" s="168"/>
      <c r="GX102" s="168"/>
      <c r="GY102" s="168"/>
      <c r="GZ102" s="168"/>
      <c r="HA102" s="168"/>
      <c r="HB102" s="168"/>
      <c r="HC102" s="168"/>
      <c r="HD102" s="168"/>
      <c r="HE102" s="168"/>
      <c r="HF102" s="168"/>
      <c r="HG102" s="168"/>
      <c r="HH102" s="168"/>
      <c r="HI102" s="168"/>
      <c r="HJ102" s="168"/>
      <c r="HK102" s="168"/>
      <c r="HL102" s="168"/>
      <c r="HM102" s="168"/>
      <c r="HN102" s="168"/>
      <c r="HO102" s="168"/>
      <c r="HP102" s="168"/>
      <c r="HQ102" s="168"/>
      <c r="HR102" s="168"/>
      <c r="HS102" s="168"/>
      <c r="HT102" s="168"/>
      <c r="HU102" s="168"/>
      <c r="HV102" s="168"/>
      <c r="HW102" s="168"/>
      <c r="HX102" s="168"/>
      <c r="HY102" s="168"/>
      <c r="HZ102" s="168"/>
      <c r="IA102" s="168"/>
      <c r="IB102" s="168"/>
      <c r="IC102" s="168"/>
      <c r="ID102" s="168"/>
      <c r="IE102" s="168"/>
      <c r="IF102" s="168"/>
      <c r="IG102" s="168"/>
      <c r="IH102" s="168"/>
      <c r="II102" s="168"/>
      <c r="IJ102" s="168"/>
      <c r="IK102" s="168"/>
      <c r="IL102" s="168"/>
      <c r="IM102" s="168"/>
      <c r="IN102" s="168"/>
      <c r="IO102" s="168"/>
    </row>
    <row r="103" spans="1:249" s="172" customFormat="1" ht="18" customHeight="1">
      <c r="A103" s="15" t="s">
        <v>471</v>
      </c>
      <c r="B103" s="20">
        <f aca="true" t="shared" si="45" ref="B103:G103">SUM(B104,B107,B110,B115)</f>
        <v>1980</v>
      </c>
      <c r="C103" s="20">
        <f t="shared" si="45"/>
        <v>304</v>
      </c>
      <c r="D103" s="20">
        <f t="shared" si="45"/>
        <v>0</v>
      </c>
      <c r="E103" s="20">
        <f t="shared" si="45"/>
        <v>0</v>
      </c>
      <c r="F103" s="20">
        <f t="shared" si="45"/>
        <v>0</v>
      </c>
      <c r="G103" s="20">
        <f t="shared" si="45"/>
        <v>304</v>
      </c>
      <c r="H103" s="20">
        <f t="shared" si="44"/>
        <v>-1676</v>
      </c>
      <c r="I103" s="15">
        <v>213</v>
      </c>
      <c r="J103" s="171" t="s">
        <v>376</v>
      </c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1"/>
      <c r="FT103" s="171"/>
      <c r="FU103" s="171"/>
      <c r="FV103" s="171"/>
      <c r="FW103" s="171"/>
      <c r="FX103" s="171"/>
      <c r="FY103" s="171"/>
      <c r="FZ103" s="171"/>
      <c r="GA103" s="171"/>
      <c r="GB103" s="171"/>
      <c r="GC103" s="171"/>
      <c r="GD103" s="171"/>
      <c r="GE103" s="171"/>
      <c r="GF103" s="171"/>
      <c r="GG103" s="171"/>
      <c r="GH103" s="171"/>
      <c r="GI103" s="171"/>
      <c r="GJ103" s="171"/>
      <c r="GK103" s="171"/>
      <c r="GL103" s="171"/>
      <c r="GM103" s="171"/>
      <c r="GN103" s="171"/>
      <c r="GO103" s="171"/>
      <c r="GP103" s="171"/>
      <c r="GQ103" s="171"/>
      <c r="GR103" s="171"/>
      <c r="GS103" s="171"/>
      <c r="GT103" s="171"/>
      <c r="GU103" s="171"/>
      <c r="GV103" s="171"/>
      <c r="GW103" s="171"/>
      <c r="GX103" s="171"/>
      <c r="GY103" s="171"/>
      <c r="GZ103" s="171"/>
      <c r="HA103" s="171"/>
      <c r="HB103" s="171"/>
      <c r="HC103" s="171"/>
      <c r="HD103" s="171"/>
      <c r="HE103" s="171"/>
      <c r="HF103" s="171"/>
      <c r="HG103" s="171"/>
      <c r="HH103" s="171"/>
      <c r="HI103" s="171"/>
      <c r="HJ103" s="171"/>
      <c r="HK103" s="171"/>
      <c r="HL103" s="171"/>
      <c r="HM103" s="171"/>
      <c r="HN103" s="171"/>
      <c r="HO103" s="171"/>
      <c r="HP103" s="171"/>
      <c r="HQ103" s="171"/>
      <c r="HR103" s="171"/>
      <c r="HS103" s="171"/>
      <c r="HT103" s="171"/>
      <c r="HU103" s="171"/>
      <c r="HV103" s="171"/>
      <c r="HW103" s="171"/>
      <c r="HX103" s="171"/>
      <c r="HY103" s="171"/>
      <c r="HZ103" s="171"/>
      <c r="IA103" s="171"/>
      <c r="IB103" s="171"/>
      <c r="IC103" s="171"/>
      <c r="ID103" s="171"/>
      <c r="IE103" s="171"/>
      <c r="IF103" s="171"/>
      <c r="IG103" s="171"/>
      <c r="IH103" s="171"/>
      <c r="II103" s="171"/>
      <c r="IJ103" s="171"/>
      <c r="IK103" s="171"/>
      <c r="IL103" s="171"/>
      <c r="IM103" s="171"/>
      <c r="IN103" s="171"/>
      <c r="IO103" s="171"/>
    </row>
    <row r="104" spans="1:249" s="175" customFormat="1" ht="18" customHeight="1">
      <c r="A104" s="16" t="s">
        <v>472</v>
      </c>
      <c r="B104" s="173">
        <f aca="true" t="shared" si="46" ref="B104:G104">SUM(B105:B106)</f>
        <v>13</v>
      </c>
      <c r="C104" s="173">
        <f t="shared" si="46"/>
        <v>13</v>
      </c>
      <c r="D104" s="173">
        <f t="shared" si="46"/>
        <v>0</v>
      </c>
      <c r="E104" s="173">
        <f t="shared" si="46"/>
        <v>0</v>
      </c>
      <c r="F104" s="173">
        <f t="shared" si="46"/>
        <v>0</v>
      </c>
      <c r="G104" s="173">
        <f t="shared" si="46"/>
        <v>13</v>
      </c>
      <c r="H104" s="173">
        <f t="shared" si="44"/>
        <v>0</v>
      </c>
      <c r="I104" s="16">
        <v>21301</v>
      </c>
      <c r="J104" s="174" t="s">
        <v>378</v>
      </c>
      <c r="K104" s="174"/>
      <c r="L104" s="174"/>
      <c r="M104" s="171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74"/>
      <c r="GV104" s="174"/>
      <c r="GW104" s="174"/>
      <c r="GX104" s="174"/>
      <c r="GY104" s="174"/>
      <c r="GZ104" s="174"/>
      <c r="HA104" s="174"/>
      <c r="HB104" s="174"/>
      <c r="HC104" s="174"/>
      <c r="HD104" s="174"/>
      <c r="HE104" s="174"/>
      <c r="HF104" s="174"/>
      <c r="HG104" s="174"/>
      <c r="HH104" s="174"/>
      <c r="HI104" s="174"/>
      <c r="HJ104" s="174"/>
      <c r="HK104" s="174"/>
      <c r="HL104" s="174"/>
      <c r="HM104" s="174"/>
      <c r="HN104" s="174"/>
      <c r="HO104" s="174"/>
      <c r="HP104" s="174"/>
      <c r="HQ104" s="174"/>
      <c r="HR104" s="174"/>
      <c r="HS104" s="174"/>
      <c r="HT104" s="174"/>
      <c r="HU104" s="174"/>
      <c r="HV104" s="174"/>
      <c r="HW104" s="174"/>
      <c r="HX104" s="174"/>
      <c r="HY104" s="174"/>
      <c r="HZ104" s="174"/>
      <c r="IA104" s="174"/>
      <c r="IB104" s="174"/>
      <c r="IC104" s="174"/>
      <c r="ID104" s="174"/>
      <c r="IE104" s="174"/>
      <c r="IF104" s="174"/>
      <c r="IG104" s="174"/>
      <c r="IH104" s="174"/>
      <c r="II104" s="174"/>
      <c r="IJ104" s="174"/>
      <c r="IK104" s="174"/>
      <c r="IL104" s="174"/>
      <c r="IM104" s="174"/>
      <c r="IN104" s="174"/>
      <c r="IO104" s="174"/>
    </row>
    <row r="105" spans="1:249" s="169" customFormat="1" ht="18" customHeight="1">
      <c r="A105" s="176" t="s">
        <v>473</v>
      </c>
      <c r="B105" s="167">
        <v>3</v>
      </c>
      <c r="C105" s="167">
        <f>SUM(D105:G105)</f>
        <v>3</v>
      </c>
      <c r="D105" s="167">
        <v>0</v>
      </c>
      <c r="E105" s="167">
        <v>0</v>
      </c>
      <c r="F105" s="167">
        <v>0</v>
      </c>
      <c r="G105" s="167">
        <v>3</v>
      </c>
      <c r="H105" s="167">
        <f t="shared" si="44"/>
        <v>0</v>
      </c>
      <c r="I105" s="19">
        <v>2130109</v>
      </c>
      <c r="J105" s="168" t="s">
        <v>380</v>
      </c>
      <c r="K105" s="168"/>
      <c r="L105" s="168"/>
      <c r="M105" s="171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  <c r="DL105" s="168"/>
      <c r="DM105" s="168"/>
      <c r="DN105" s="168"/>
      <c r="DO105" s="168"/>
      <c r="DP105" s="168"/>
      <c r="DQ105" s="168"/>
      <c r="DR105" s="168"/>
      <c r="DS105" s="168"/>
      <c r="DT105" s="168"/>
      <c r="DU105" s="168"/>
      <c r="DV105" s="168"/>
      <c r="DW105" s="168"/>
      <c r="DX105" s="168"/>
      <c r="DY105" s="168"/>
      <c r="DZ105" s="168"/>
      <c r="EA105" s="168"/>
      <c r="EB105" s="168"/>
      <c r="EC105" s="168"/>
      <c r="ED105" s="168"/>
      <c r="EE105" s="168"/>
      <c r="EF105" s="168"/>
      <c r="EG105" s="168"/>
      <c r="EH105" s="168"/>
      <c r="EI105" s="168"/>
      <c r="EJ105" s="168"/>
      <c r="EK105" s="168"/>
      <c r="EL105" s="168"/>
      <c r="EM105" s="168"/>
      <c r="EN105" s="168"/>
      <c r="EO105" s="168"/>
      <c r="EP105" s="168"/>
      <c r="EQ105" s="168"/>
      <c r="ER105" s="168"/>
      <c r="ES105" s="168"/>
      <c r="ET105" s="168"/>
      <c r="EU105" s="168"/>
      <c r="EV105" s="168"/>
      <c r="EW105" s="168"/>
      <c r="EX105" s="168"/>
      <c r="EY105" s="168"/>
      <c r="EZ105" s="168"/>
      <c r="FA105" s="168"/>
      <c r="FB105" s="168"/>
      <c r="FC105" s="168"/>
      <c r="FD105" s="168"/>
      <c r="FE105" s="168"/>
      <c r="FF105" s="168"/>
      <c r="FG105" s="168"/>
      <c r="FH105" s="168"/>
      <c r="FI105" s="168"/>
      <c r="FJ105" s="168"/>
      <c r="FK105" s="168"/>
      <c r="FL105" s="168"/>
      <c r="FM105" s="168"/>
      <c r="FN105" s="168"/>
      <c r="FO105" s="168"/>
      <c r="FP105" s="168"/>
      <c r="FQ105" s="168"/>
      <c r="FR105" s="168"/>
      <c r="FS105" s="168"/>
      <c r="FT105" s="168"/>
      <c r="FU105" s="168"/>
      <c r="FV105" s="168"/>
      <c r="FW105" s="168"/>
      <c r="FX105" s="168"/>
      <c r="FY105" s="168"/>
      <c r="FZ105" s="168"/>
      <c r="GA105" s="168"/>
      <c r="GB105" s="168"/>
      <c r="GC105" s="168"/>
      <c r="GD105" s="168"/>
      <c r="GE105" s="168"/>
      <c r="GF105" s="168"/>
      <c r="GG105" s="168"/>
      <c r="GH105" s="168"/>
      <c r="GI105" s="168"/>
      <c r="GJ105" s="168"/>
      <c r="GK105" s="168"/>
      <c r="GL105" s="168"/>
      <c r="GM105" s="168"/>
      <c r="GN105" s="168"/>
      <c r="GO105" s="168"/>
      <c r="GP105" s="168"/>
      <c r="GQ105" s="168"/>
      <c r="GR105" s="168"/>
      <c r="GS105" s="168"/>
      <c r="GT105" s="168"/>
      <c r="GU105" s="168"/>
      <c r="GV105" s="168"/>
      <c r="GW105" s="168"/>
      <c r="GX105" s="168"/>
      <c r="GY105" s="168"/>
      <c r="GZ105" s="168"/>
      <c r="HA105" s="168"/>
      <c r="HB105" s="168"/>
      <c r="HC105" s="168"/>
      <c r="HD105" s="168"/>
      <c r="HE105" s="168"/>
      <c r="HF105" s="168"/>
      <c r="HG105" s="168"/>
      <c r="HH105" s="168"/>
      <c r="HI105" s="168"/>
      <c r="HJ105" s="168"/>
      <c r="HK105" s="168"/>
      <c r="HL105" s="168"/>
      <c r="HM105" s="168"/>
      <c r="HN105" s="168"/>
      <c r="HO105" s="168"/>
      <c r="HP105" s="168"/>
      <c r="HQ105" s="168"/>
      <c r="HR105" s="168"/>
      <c r="HS105" s="168"/>
      <c r="HT105" s="168"/>
      <c r="HU105" s="168"/>
      <c r="HV105" s="168"/>
      <c r="HW105" s="168"/>
      <c r="HX105" s="168"/>
      <c r="HY105" s="168"/>
      <c r="HZ105" s="168"/>
      <c r="IA105" s="168"/>
      <c r="IB105" s="168"/>
      <c r="IC105" s="168"/>
      <c r="ID105" s="168"/>
      <c r="IE105" s="168"/>
      <c r="IF105" s="168"/>
      <c r="IG105" s="168"/>
      <c r="IH105" s="168"/>
      <c r="II105" s="168"/>
      <c r="IJ105" s="168"/>
      <c r="IK105" s="168"/>
      <c r="IL105" s="168"/>
      <c r="IM105" s="168"/>
      <c r="IN105" s="168"/>
      <c r="IO105" s="168"/>
    </row>
    <row r="106" spans="1:249" s="169" customFormat="1" ht="18" customHeight="1">
      <c r="A106" s="176" t="s">
        <v>474</v>
      </c>
      <c r="B106" s="167">
        <v>10</v>
      </c>
      <c r="C106" s="167">
        <f>SUM(D106:G106)</f>
        <v>10</v>
      </c>
      <c r="D106" s="167">
        <v>0</v>
      </c>
      <c r="E106" s="167">
        <v>0</v>
      </c>
      <c r="F106" s="167">
        <v>0</v>
      </c>
      <c r="G106" s="167">
        <v>10</v>
      </c>
      <c r="H106" s="167">
        <f t="shared" si="44"/>
        <v>0</v>
      </c>
      <c r="I106" s="19">
        <v>2130199</v>
      </c>
      <c r="J106" s="168" t="s">
        <v>380</v>
      </c>
      <c r="K106" s="168"/>
      <c r="L106" s="168"/>
      <c r="M106" s="171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  <c r="DU106" s="168"/>
      <c r="DV106" s="168"/>
      <c r="DW106" s="168"/>
      <c r="DX106" s="168"/>
      <c r="DY106" s="168"/>
      <c r="DZ106" s="168"/>
      <c r="EA106" s="168"/>
      <c r="EB106" s="168"/>
      <c r="EC106" s="168"/>
      <c r="ED106" s="168"/>
      <c r="EE106" s="168"/>
      <c r="EF106" s="168"/>
      <c r="EG106" s="168"/>
      <c r="EH106" s="168"/>
      <c r="EI106" s="168"/>
      <c r="EJ106" s="168"/>
      <c r="EK106" s="168"/>
      <c r="EL106" s="168"/>
      <c r="EM106" s="168"/>
      <c r="EN106" s="168"/>
      <c r="EO106" s="168"/>
      <c r="EP106" s="168"/>
      <c r="EQ106" s="168"/>
      <c r="ER106" s="168"/>
      <c r="ES106" s="168"/>
      <c r="ET106" s="168"/>
      <c r="EU106" s="168"/>
      <c r="EV106" s="168"/>
      <c r="EW106" s="168"/>
      <c r="EX106" s="168"/>
      <c r="EY106" s="168"/>
      <c r="EZ106" s="168"/>
      <c r="FA106" s="168"/>
      <c r="FB106" s="168"/>
      <c r="FC106" s="168"/>
      <c r="FD106" s="168"/>
      <c r="FE106" s="168"/>
      <c r="FF106" s="168"/>
      <c r="FG106" s="168"/>
      <c r="FH106" s="168"/>
      <c r="FI106" s="168"/>
      <c r="FJ106" s="168"/>
      <c r="FK106" s="168"/>
      <c r="FL106" s="168"/>
      <c r="FM106" s="168"/>
      <c r="FN106" s="168"/>
      <c r="FO106" s="168"/>
      <c r="FP106" s="168"/>
      <c r="FQ106" s="168"/>
      <c r="FR106" s="168"/>
      <c r="FS106" s="168"/>
      <c r="FT106" s="168"/>
      <c r="FU106" s="168"/>
      <c r="FV106" s="168"/>
      <c r="FW106" s="168"/>
      <c r="FX106" s="168"/>
      <c r="FY106" s="168"/>
      <c r="FZ106" s="168"/>
      <c r="GA106" s="168"/>
      <c r="GB106" s="168"/>
      <c r="GC106" s="168"/>
      <c r="GD106" s="168"/>
      <c r="GE106" s="168"/>
      <c r="GF106" s="168"/>
      <c r="GG106" s="168"/>
      <c r="GH106" s="168"/>
      <c r="GI106" s="168"/>
      <c r="GJ106" s="168"/>
      <c r="GK106" s="168"/>
      <c r="GL106" s="168"/>
      <c r="GM106" s="168"/>
      <c r="GN106" s="168"/>
      <c r="GO106" s="168"/>
      <c r="GP106" s="168"/>
      <c r="GQ106" s="168"/>
      <c r="GR106" s="168"/>
      <c r="GS106" s="168"/>
      <c r="GT106" s="168"/>
      <c r="GU106" s="168"/>
      <c r="GV106" s="168"/>
      <c r="GW106" s="168"/>
      <c r="GX106" s="168"/>
      <c r="GY106" s="168"/>
      <c r="GZ106" s="168"/>
      <c r="HA106" s="168"/>
      <c r="HB106" s="168"/>
      <c r="HC106" s="168"/>
      <c r="HD106" s="168"/>
      <c r="HE106" s="168"/>
      <c r="HF106" s="168"/>
      <c r="HG106" s="168"/>
      <c r="HH106" s="168"/>
      <c r="HI106" s="168"/>
      <c r="HJ106" s="168"/>
      <c r="HK106" s="168"/>
      <c r="HL106" s="168"/>
      <c r="HM106" s="168"/>
      <c r="HN106" s="168"/>
      <c r="HO106" s="168"/>
      <c r="HP106" s="168"/>
      <c r="HQ106" s="168"/>
      <c r="HR106" s="168"/>
      <c r="HS106" s="168"/>
      <c r="HT106" s="168"/>
      <c r="HU106" s="168"/>
      <c r="HV106" s="168"/>
      <c r="HW106" s="168"/>
      <c r="HX106" s="168"/>
      <c r="HY106" s="168"/>
      <c r="HZ106" s="168"/>
      <c r="IA106" s="168"/>
      <c r="IB106" s="168"/>
      <c r="IC106" s="168"/>
      <c r="ID106" s="168"/>
      <c r="IE106" s="168"/>
      <c r="IF106" s="168"/>
      <c r="IG106" s="168"/>
      <c r="IH106" s="168"/>
      <c r="II106" s="168"/>
      <c r="IJ106" s="168"/>
      <c r="IK106" s="168"/>
      <c r="IL106" s="168"/>
      <c r="IM106" s="168"/>
      <c r="IN106" s="168"/>
      <c r="IO106" s="168"/>
    </row>
    <row r="107" spans="1:249" s="175" customFormat="1" ht="18" customHeight="1">
      <c r="A107" s="16" t="s">
        <v>475</v>
      </c>
      <c r="B107" s="173">
        <f aca="true" t="shared" si="47" ref="B107:G107">SUM(B108:B109)</f>
        <v>33</v>
      </c>
      <c r="C107" s="173">
        <f t="shared" si="47"/>
        <v>33</v>
      </c>
      <c r="D107" s="173">
        <f t="shared" si="47"/>
        <v>0</v>
      </c>
      <c r="E107" s="173">
        <f t="shared" si="47"/>
        <v>0</v>
      </c>
      <c r="F107" s="173">
        <f t="shared" si="47"/>
        <v>0</v>
      </c>
      <c r="G107" s="173">
        <f t="shared" si="47"/>
        <v>33</v>
      </c>
      <c r="H107" s="173">
        <f t="shared" si="44"/>
        <v>0</v>
      </c>
      <c r="I107" s="16">
        <v>21302</v>
      </c>
      <c r="J107" s="174" t="s">
        <v>378</v>
      </c>
      <c r="K107" s="174"/>
      <c r="L107" s="168"/>
      <c r="M107" s="171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74"/>
      <c r="GV107" s="174"/>
      <c r="GW107" s="174"/>
      <c r="GX107" s="174"/>
      <c r="GY107" s="174"/>
      <c r="GZ107" s="174"/>
      <c r="HA107" s="174"/>
      <c r="HB107" s="174"/>
      <c r="HC107" s="174"/>
      <c r="HD107" s="174"/>
      <c r="HE107" s="174"/>
      <c r="HF107" s="174"/>
      <c r="HG107" s="174"/>
      <c r="HH107" s="174"/>
      <c r="HI107" s="174"/>
      <c r="HJ107" s="174"/>
      <c r="HK107" s="174"/>
      <c r="HL107" s="174"/>
      <c r="HM107" s="174"/>
      <c r="HN107" s="174"/>
      <c r="HO107" s="174"/>
      <c r="HP107" s="174"/>
      <c r="HQ107" s="174"/>
      <c r="HR107" s="174"/>
      <c r="HS107" s="174"/>
      <c r="HT107" s="174"/>
      <c r="HU107" s="174"/>
      <c r="HV107" s="174"/>
      <c r="HW107" s="174"/>
      <c r="HX107" s="174"/>
      <c r="HY107" s="174"/>
      <c r="HZ107" s="174"/>
      <c r="IA107" s="174"/>
      <c r="IB107" s="174"/>
      <c r="IC107" s="174"/>
      <c r="ID107" s="174"/>
      <c r="IE107" s="174"/>
      <c r="IF107" s="174"/>
      <c r="IG107" s="174"/>
      <c r="IH107" s="174"/>
      <c r="II107" s="174"/>
      <c r="IJ107" s="174"/>
      <c r="IK107" s="174"/>
      <c r="IL107" s="174"/>
      <c r="IM107" s="174"/>
      <c r="IN107" s="174"/>
      <c r="IO107" s="174"/>
    </row>
    <row r="108" spans="1:249" s="169" customFormat="1" ht="18" customHeight="1">
      <c r="A108" s="176" t="s">
        <v>476</v>
      </c>
      <c r="B108" s="167">
        <v>23</v>
      </c>
      <c r="C108" s="167">
        <f>SUM(D108:G108)</f>
        <v>23</v>
      </c>
      <c r="D108" s="167">
        <v>0</v>
      </c>
      <c r="E108" s="167">
        <v>0</v>
      </c>
      <c r="F108" s="167">
        <v>0</v>
      </c>
      <c r="G108" s="167">
        <v>23</v>
      </c>
      <c r="H108" s="167">
        <f t="shared" si="44"/>
        <v>0</v>
      </c>
      <c r="I108" s="19">
        <v>2130205</v>
      </c>
      <c r="J108" s="168" t="s">
        <v>380</v>
      </c>
      <c r="K108" s="168"/>
      <c r="L108" s="168"/>
      <c r="M108" s="171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  <c r="DL108" s="168"/>
      <c r="DM108" s="168"/>
      <c r="DN108" s="168"/>
      <c r="DO108" s="168"/>
      <c r="DP108" s="168"/>
      <c r="DQ108" s="168"/>
      <c r="DR108" s="168"/>
      <c r="DS108" s="168"/>
      <c r="DT108" s="168"/>
      <c r="DU108" s="168"/>
      <c r="DV108" s="168"/>
      <c r="DW108" s="168"/>
      <c r="DX108" s="168"/>
      <c r="DY108" s="168"/>
      <c r="DZ108" s="168"/>
      <c r="EA108" s="168"/>
      <c r="EB108" s="168"/>
      <c r="EC108" s="168"/>
      <c r="ED108" s="168"/>
      <c r="EE108" s="168"/>
      <c r="EF108" s="168"/>
      <c r="EG108" s="168"/>
      <c r="EH108" s="168"/>
      <c r="EI108" s="168"/>
      <c r="EJ108" s="168"/>
      <c r="EK108" s="168"/>
      <c r="EL108" s="168"/>
      <c r="EM108" s="168"/>
      <c r="EN108" s="168"/>
      <c r="EO108" s="168"/>
      <c r="EP108" s="168"/>
      <c r="EQ108" s="168"/>
      <c r="ER108" s="168"/>
      <c r="ES108" s="168"/>
      <c r="ET108" s="168"/>
      <c r="EU108" s="168"/>
      <c r="EV108" s="168"/>
      <c r="EW108" s="168"/>
      <c r="EX108" s="168"/>
      <c r="EY108" s="168"/>
      <c r="EZ108" s="168"/>
      <c r="FA108" s="168"/>
      <c r="FB108" s="168"/>
      <c r="FC108" s="168"/>
      <c r="FD108" s="168"/>
      <c r="FE108" s="168"/>
      <c r="FF108" s="168"/>
      <c r="FG108" s="168"/>
      <c r="FH108" s="168"/>
      <c r="FI108" s="168"/>
      <c r="FJ108" s="168"/>
      <c r="FK108" s="168"/>
      <c r="FL108" s="168"/>
      <c r="FM108" s="168"/>
      <c r="FN108" s="168"/>
      <c r="FO108" s="168"/>
      <c r="FP108" s="168"/>
      <c r="FQ108" s="168"/>
      <c r="FR108" s="168"/>
      <c r="FS108" s="168"/>
      <c r="FT108" s="168"/>
      <c r="FU108" s="168"/>
      <c r="FV108" s="168"/>
      <c r="FW108" s="168"/>
      <c r="FX108" s="168"/>
      <c r="FY108" s="168"/>
      <c r="FZ108" s="168"/>
      <c r="GA108" s="168"/>
      <c r="GB108" s="168"/>
      <c r="GC108" s="168"/>
      <c r="GD108" s="168"/>
      <c r="GE108" s="168"/>
      <c r="GF108" s="168"/>
      <c r="GG108" s="168"/>
      <c r="GH108" s="168"/>
      <c r="GI108" s="168"/>
      <c r="GJ108" s="168"/>
      <c r="GK108" s="168"/>
      <c r="GL108" s="168"/>
      <c r="GM108" s="168"/>
      <c r="GN108" s="168"/>
      <c r="GO108" s="168"/>
      <c r="GP108" s="168"/>
      <c r="GQ108" s="168"/>
      <c r="GR108" s="168"/>
      <c r="GS108" s="168"/>
      <c r="GT108" s="168"/>
      <c r="GU108" s="168"/>
      <c r="GV108" s="168"/>
      <c r="GW108" s="168"/>
      <c r="GX108" s="168"/>
      <c r="GY108" s="168"/>
      <c r="GZ108" s="168"/>
      <c r="HA108" s="168"/>
      <c r="HB108" s="168"/>
      <c r="HC108" s="168"/>
      <c r="HD108" s="168"/>
      <c r="HE108" s="168"/>
      <c r="HF108" s="168"/>
      <c r="HG108" s="168"/>
      <c r="HH108" s="168"/>
      <c r="HI108" s="168"/>
      <c r="HJ108" s="168"/>
      <c r="HK108" s="168"/>
      <c r="HL108" s="168"/>
      <c r="HM108" s="168"/>
      <c r="HN108" s="168"/>
      <c r="HO108" s="168"/>
      <c r="HP108" s="168"/>
      <c r="HQ108" s="168"/>
      <c r="HR108" s="168"/>
      <c r="HS108" s="168"/>
      <c r="HT108" s="168"/>
      <c r="HU108" s="168"/>
      <c r="HV108" s="168"/>
      <c r="HW108" s="168"/>
      <c r="HX108" s="168"/>
      <c r="HY108" s="168"/>
      <c r="HZ108" s="168"/>
      <c r="IA108" s="168"/>
      <c r="IB108" s="168"/>
      <c r="IC108" s="168"/>
      <c r="ID108" s="168"/>
      <c r="IE108" s="168"/>
      <c r="IF108" s="168"/>
      <c r="IG108" s="168"/>
      <c r="IH108" s="168"/>
      <c r="II108" s="168"/>
      <c r="IJ108" s="168"/>
      <c r="IK108" s="168"/>
      <c r="IL108" s="168"/>
      <c r="IM108" s="168"/>
      <c r="IN108" s="168"/>
      <c r="IO108" s="168"/>
    </row>
    <row r="109" spans="1:249" s="169" customFormat="1" ht="18" customHeight="1">
      <c r="A109" s="176" t="s">
        <v>477</v>
      </c>
      <c r="B109" s="167">
        <v>10</v>
      </c>
      <c r="C109" s="167">
        <f>SUM(D109:G109)</f>
        <v>10</v>
      </c>
      <c r="D109" s="167">
        <v>0</v>
      </c>
      <c r="E109" s="167">
        <v>0</v>
      </c>
      <c r="F109" s="167">
        <v>0</v>
      </c>
      <c r="G109" s="167">
        <v>10</v>
      </c>
      <c r="H109" s="167">
        <f t="shared" si="44"/>
        <v>0</v>
      </c>
      <c r="I109" s="19">
        <v>2130234</v>
      </c>
      <c r="J109" s="168" t="s">
        <v>380</v>
      </c>
      <c r="K109" s="168"/>
      <c r="L109" s="168"/>
      <c r="M109" s="171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  <c r="CW109" s="168"/>
      <c r="CX109" s="168"/>
      <c r="CY109" s="168"/>
      <c r="CZ109" s="168"/>
      <c r="DA109" s="168"/>
      <c r="DB109" s="168"/>
      <c r="DC109" s="168"/>
      <c r="DD109" s="168"/>
      <c r="DE109" s="168"/>
      <c r="DF109" s="168"/>
      <c r="DG109" s="168"/>
      <c r="DH109" s="168"/>
      <c r="DI109" s="168"/>
      <c r="DJ109" s="168"/>
      <c r="DK109" s="168"/>
      <c r="DL109" s="168"/>
      <c r="DM109" s="168"/>
      <c r="DN109" s="168"/>
      <c r="DO109" s="168"/>
      <c r="DP109" s="168"/>
      <c r="DQ109" s="168"/>
      <c r="DR109" s="168"/>
      <c r="DS109" s="168"/>
      <c r="DT109" s="168"/>
      <c r="DU109" s="168"/>
      <c r="DV109" s="168"/>
      <c r="DW109" s="168"/>
      <c r="DX109" s="168"/>
      <c r="DY109" s="168"/>
      <c r="DZ109" s="168"/>
      <c r="EA109" s="168"/>
      <c r="EB109" s="168"/>
      <c r="EC109" s="168"/>
      <c r="ED109" s="168"/>
      <c r="EE109" s="168"/>
      <c r="EF109" s="168"/>
      <c r="EG109" s="168"/>
      <c r="EH109" s="168"/>
      <c r="EI109" s="168"/>
      <c r="EJ109" s="168"/>
      <c r="EK109" s="168"/>
      <c r="EL109" s="168"/>
      <c r="EM109" s="168"/>
      <c r="EN109" s="168"/>
      <c r="EO109" s="168"/>
      <c r="EP109" s="168"/>
      <c r="EQ109" s="168"/>
      <c r="ER109" s="168"/>
      <c r="ES109" s="168"/>
      <c r="ET109" s="168"/>
      <c r="EU109" s="168"/>
      <c r="EV109" s="168"/>
      <c r="EW109" s="168"/>
      <c r="EX109" s="168"/>
      <c r="EY109" s="168"/>
      <c r="EZ109" s="168"/>
      <c r="FA109" s="168"/>
      <c r="FB109" s="168"/>
      <c r="FC109" s="168"/>
      <c r="FD109" s="168"/>
      <c r="FE109" s="168"/>
      <c r="FF109" s="168"/>
      <c r="FG109" s="168"/>
      <c r="FH109" s="168"/>
      <c r="FI109" s="168"/>
      <c r="FJ109" s="168"/>
      <c r="FK109" s="168"/>
      <c r="FL109" s="168"/>
      <c r="FM109" s="168"/>
      <c r="FN109" s="168"/>
      <c r="FO109" s="168"/>
      <c r="FP109" s="168"/>
      <c r="FQ109" s="168"/>
      <c r="FR109" s="168"/>
      <c r="FS109" s="168"/>
      <c r="FT109" s="168"/>
      <c r="FU109" s="168"/>
      <c r="FV109" s="168"/>
      <c r="FW109" s="168"/>
      <c r="FX109" s="168"/>
      <c r="FY109" s="168"/>
      <c r="FZ109" s="168"/>
      <c r="GA109" s="168"/>
      <c r="GB109" s="168"/>
      <c r="GC109" s="168"/>
      <c r="GD109" s="168"/>
      <c r="GE109" s="168"/>
      <c r="GF109" s="168"/>
      <c r="GG109" s="168"/>
      <c r="GH109" s="168"/>
      <c r="GI109" s="168"/>
      <c r="GJ109" s="168"/>
      <c r="GK109" s="168"/>
      <c r="GL109" s="168"/>
      <c r="GM109" s="168"/>
      <c r="GN109" s="168"/>
      <c r="GO109" s="168"/>
      <c r="GP109" s="168"/>
      <c r="GQ109" s="168"/>
      <c r="GR109" s="168"/>
      <c r="GS109" s="168"/>
      <c r="GT109" s="168"/>
      <c r="GU109" s="168"/>
      <c r="GV109" s="168"/>
      <c r="GW109" s="168"/>
      <c r="GX109" s="168"/>
      <c r="GY109" s="168"/>
      <c r="GZ109" s="168"/>
      <c r="HA109" s="168"/>
      <c r="HB109" s="168"/>
      <c r="HC109" s="168"/>
      <c r="HD109" s="168"/>
      <c r="HE109" s="168"/>
      <c r="HF109" s="168"/>
      <c r="HG109" s="168"/>
      <c r="HH109" s="168"/>
      <c r="HI109" s="168"/>
      <c r="HJ109" s="168"/>
      <c r="HK109" s="168"/>
      <c r="HL109" s="168"/>
      <c r="HM109" s="168"/>
      <c r="HN109" s="168"/>
      <c r="HO109" s="168"/>
      <c r="HP109" s="168"/>
      <c r="HQ109" s="168"/>
      <c r="HR109" s="168"/>
      <c r="HS109" s="168"/>
      <c r="HT109" s="168"/>
      <c r="HU109" s="168"/>
      <c r="HV109" s="168"/>
      <c r="HW109" s="168"/>
      <c r="HX109" s="168"/>
      <c r="HY109" s="168"/>
      <c r="HZ109" s="168"/>
      <c r="IA109" s="168"/>
      <c r="IB109" s="168"/>
      <c r="IC109" s="168"/>
      <c r="ID109" s="168"/>
      <c r="IE109" s="168"/>
      <c r="IF109" s="168"/>
      <c r="IG109" s="168"/>
      <c r="IH109" s="168"/>
      <c r="II109" s="168"/>
      <c r="IJ109" s="168"/>
      <c r="IK109" s="168"/>
      <c r="IL109" s="168"/>
      <c r="IM109" s="168"/>
      <c r="IN109" s="168"/>
      <c r="IO109" s="168"/>
    </row>
    <row r="110" spans="1:249" s="175" customFormat="1" ht="18" customHeight="1">
      <c r="A110" s="16" t="s">
        <v>478</v>
      </c>
      <c r="B110" s="173">
        <f aca="true" t="shared" si="48" ref="B110:G110">SUM(B111:B114)</f>
        <v>1924</v>
      </c>
      <c r="C110" s="173">
        <f t="shared" si="48"/>
        <v>248</v>
      </c>
      <c r="D110" s="173">
        <f t="shared" si="48"/>
        <v>0</v>
      </c>
      <c r="E110" s="173">
        <f t="shared" si="48"/>
        <v>0</v>
      </c>
      <c r="F110" s="173">
        <f t="shared" si="48"/>
        <v>0</v>
      </c>
      <c r="G110" s="173">
        <f t="shared" si="48"/>
        <v>248</v>
      </c>
      <c r="H110" s="173">
        <f t="shared" si="44"/>
        <v>-1676</v>
      </c>
      <c r="I110" s="16">
        <v>21303</v>
      </c>
      <c r="J110" s="174" t="s">
        <v>378</v>
      </c>
      <c r="K110" s="174"/>
      <c r="L110" s="174"/>
      <c r="M110" s="171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4"/>
      <c r="GS110" s="174"/>
      <c r="GT110" s="174"/>
      <c r="GU110" s="174"/>
      <c r="GV110" s="174"/>
      <c r="GW110" s="174"/>
      <c r="GX110" s="174"/>
      <c r="GY110" s="174"/>
      <c r="GZ110" s="174"/>
      <c r="HA110" s="174"/>
      <c r="HB110" s="174"/>
      <c r="HC110" s="174"/>
      <c r="HD110" s="174"/>
      <c r="HE110" s="174"/>
      <c r="HF110" s="174"/>
      <c r="HG110" s="174"/>
      <c r="HH110" s="174"/>
      <c r="HI110" s="174"/>
      <c r="HJ110" s="174"/>
      <c r="HK110" s="174"/>
      <c r="HL110" s="174"/>
      <c r="HM110" s="174"/>
      <c r="HN110" s="174"/>
      <c r="HO110" s="174"/>
      <c r="HP110" s="174"/>
      <c r="HQ110" s="174"/>
      <c r="HR110" s="174"/>
      <c r="HS110" s="174"/>
      <c r="HT110" s="174"/>
      <c r="HU110" s="174"/>
      <c r="HV110" s="174"/>
      <c r="HW110" s="174"/>
      <c r="HX110" s="174"/>
      <c r="HY110" s="174"/>
      <c r="HZ110" s="174"/>
      <c r="IA110" s="174"/>
      <c r="IB110" s="174"/>
      <c r="IC110" s="174"/>
      <c r="ID110" s="174"/>
      <c r="IE110" s="174"/>
      <c r="IF110" s="174"/>
      <c r="IG110" s="174"/>
      <c r="IH110" s="174"/>
      <c r="II110" s="174"/>
      <c r="IJ110" s="174"/>
      <c r="IK110" s="174"/>
      <c r="IL110" s="174"/>
      <c r="IM110" s="174"/>
      <c r="IN110" s="174"/>
      <c r="IO110" s="174"/>
    </row>
    <row r="111" spans="1:249" s="169" customFormat="1" ht="18" customHeight="1">
      <c r="A111" s="176" t="s">
        <v>384</v>
      </c>
      <c r="B111" s="167">
        <v>41</v>
      </c>
      <c r="C111" s="167">
        <f>SUM(D111:G111)</f>
        <v>41</v>
      </c>
      <c r="D111" s="167"/>
      <c r="E111" s="167"/>
      <c r="F111" s="167"/>
      <c r="G111" s="167">
        <v>41</v>
      </c>
      <c r="H111" s="167">
        <f t="shared" si="44"/>
        <v>0</v>
      </c>
      <c r="I111" s="19">
        <v>2130302</v>
      </c>
      <c r="J111" s="168" t="s">
        <v>380</v>
      </c>
      <c r="K111" s="168"/>
      <c r="L111" s="168"/>
      <c r="M111" s="171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8"/>
      <c r="FL111" s="168"/>
      <c r="FM111" s="168"/>
      <c r="FN111" s="168"/>
      <c r="FO111" s="168"/>
      <c r="FP111" s="168"/>
      <c r="FQ111" s="168"/>
      <c r="FR111" s="168"/>
      <c r="FS111" s="168"/>
      <c r="FT111" s="168"/>
      <c r="FU111" s="168"/>
      <c r="FV111" s="168"/>
      <c r="FW111" s="168"/>
      <c r="FX111" s="168"/>
      <c r="FY111" s="168"/>
      <c r="FZ111" s="168"/>
      <c r="GA111" s="168"/>
      <c r="GB111" s="168"/>
      <c r="GC111" s="168"/>
      <c r="GD111" s="168"/>
      <c r="GE111" s="168"/>
      <c r="GF111" s="168"/>
      <c r="GG111" s="168"/>
      <c r="GH111" s="168"/>
      <c r="GI111" s="168"/>
      <c r="GJ111" s="168"/>
      <c r="GK111" s="168"/>
      <c r="GL111" s="168"/>
      <c r="GM111" s="168"/>
      <c r="GN111" s="168"/>
      <c r="GO111" s="168"/>
      <c r="GP111" s="168"/>
      <c r="GQ111" s="168"/>
      <c r="GR111" s="168"/>
      <c r="GS111" s="168"/>
      <c r="GT111" s="168"/>
      <c r="GU111" s="168"/>
      <c r="GV111" s="168"/>
      <c r="GW111" s="168"/>
      <c r="GX111" s="168"/>
      <c r="GY111" s="168"/>
      <c r="GZ111" s="168"/>
      <c r="HA111" s="168"/>
      <c r="HB111" s="168"/>
      <c r="HC111" s="168"/>
      <c r="HD111" s="168"/>
      <c r="HE111" s="168"/>
      <c r="HF111" s="168"/>
      <c r="HG111" s="168"/>
      <c r="HH111" s="168"/>
      <c r="HI111" s="168"/>
      <c r="HJ111" s="168"/>
      <c r="HK111" s="168"/>
      <c r="HL111" s="168"/>
      <c r="HM111" s="168"/>
      <c r="HN111" s="168"/>
      <c r="HO111" s="168"/>
      <c r="HP111" s="168"/>
      <c r="HQ111" s="168"/>
      <c r="HR111" s="168"/>
      <c r="HS111" s="168"/>
      <c r="HT111" s="168"/>
      <c r="HU111" s="168"/>
      <c r="HV111" s="168"/>
      <c r="HW111" s="168"/>
      <c r="HX111" s="168"/>
      <c r="HY111" s="168"/>
      <c r="HZ111" s="168"/>
      <c r="IA111" s="168"/>
      <c r="IB111" s="168"/>
      <c r="IC111" s="168"/>
      <c r="ID111" s="168"/>
      <c r="IE111" s="168"/>
      <c r="IF111" s="168"/>
      <c r="IG111" s="168"/>
      <c r="IH111" s="168"/>
      <c r="II111" s="168"/>
      <c r="IJ111" s="168"/>
      <c r="IK111" s="168"/>
      <c r="IL111" s="168"/>
      <c r="IM111" s="168"/>
      <c r="IN111" s="168"/>
      <c r="IO111" s="168"/>
    </row>
    <row r="112" spans="1:249" s="169" customFormat="1" ht="18" customHeight="1">
      <c r="A112" s="176" t="s">
        <v>479</v>
      </c>
      <c r="B112" s="167">
        <v>52</v>
      </c>
      <c r="C112" s="167">
        <f>SUM(D112:G112)</f>
        <v>52</v>
      </c>
      <c r="D112" s="167">
        <v>0</v>
      </c>
      <c r="E112" s="167">
        <v>0</v>
      </c>
      <c r="F112" s="167">
        <v>0</v>
      </c>
      <c r="G112" s="167">
        <v>52</v>
      </c>
      <c r="H112" s="167">
        <f t="shared" si="44"/>
        <v>0</v>
      </c>
      <c r="I112" s="19">
        <v>2130306</v>
      </c>
      <c r="J112" s="168" t="s">
        <v>380</v>
      </c>
      <c r="K112" s="168"/>
      <c r="L112" s="168"/>
      <c r="M112" s="171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  <c r="IJ112" s="168"/>
      <c r="IK112" s="168"/>
      <c r="IL112" s="168"/>
      <c r="IM112" s="168"/>
      <c r="IN112" s="168"/>
      <c r="IO112" s="168"/>
    </row>
    <row r="113" spans="1:249" s="169" customFormat="1" ht="18" customHeight="1">
      <c r="A113" s="176" t="s">
        <v>480</v>
      </c>
      <c r="B113" s="167">
        <v>1695</v>
      </c>
      <c r="C113" s="167">
        <f>SUM(D113:G113)</f>
        <v>19</v>
      </c>
      <c r="D113" s="167"/>
      <c r="E113" s="167"/>
      <c r="F113" s="167"/>
      <c r="G113" s="167">
        <v>19</v>
      </c>
      <c r="H113" s="167">
        <f t="shared" si="44"/>
        <v>-1676</v>
      </c>
      <c r="I113" s="19">
        <v>2130311</v>
      </c>
      <c r="J113" s="168" t="s">
        <v>380</v>
      </c>
      <c r="K113" s="168"/>
      <c r="L113" s="168"/>
      <c r="M113" s="171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8"/>
      <c r="FX113" s="168"/>
      <c r="FY113" s="168"/>
      <c r="FZ113" s="168"/>
      <c r="GA113" s="168"/>
      <c r="GB113" s="168"/>
      <c r="GC113" s="168"/>
      <c r="GD113" s="168"/>
      <c r="GE113" s="168"/>
      <c r="GF113" s="168"/>
      <c r="GG113" s="168"/>
      <c r="GH113" s="168"/>
      <c r="GI113" s="168"/>
      <c r="GJ113" s="168"/>
      <c r="GK113" s="168"/>
      <c r="GL113" s="168"/>
      <c r="GM113" s="168"/>
      <c r="GN113" s="168"/>
      <c r="GO113" s="168"/>
      <c r="GP113" s="168"/>
      <c r="GQ113" s="168"/>
      <c r="GR113" s="168"/>
      <c r="GS113" s="168"/>
      <c r="GT113" s="168"/>
      <c r="GU113" s="168"/>
      <c r="GV113" s="168"/>
      <c r="GW113" s="168"/>
      <c r="GX113" s="168"/>
      <c r="GY113" s="168"/>
      <c r="GZ113" s="168"/>
      <c r="HA113" s="168"/>
      <c r="HB113" s="168"/>
      <c r="HC113" s="168"/>
      <c r="HD113" s="168"/>
      <c r="HE113" s="168"/>
      <c r="HF113" s="168"/>
      <c r="HG113" s="168"/>
      <c r="HH113" s="168"/>
      <c r="HI113" s="168"/>
      <c r="HJ113" s="168"/>
      <c r="HK113" s="168"/>
      <c r="HL113" s="168"/>
      <c r="HM113" s="168"/>
      <c r="HN113" s="168"/>
      <c r="HO113" s="168"/>
      <c r="HP113" s="168"/>
      <c r="HQ113" s="168"/>
      <c r="HR113" s="168"/>
      <c r="HS113" s="168"/>
      <c r="HT113" s="168"/>
      <c r="HU113" s="168"/>
      <c r="HV113" s="168"/>
      <c r="HW113" s="168"/>
      <c r="HX113" s="168"/>
      <c r="HY113" s="168"/>
      <c r="HZ113" s="168"/>
      <c r="IA113" s="168"/>
      <c r="IB113" s="168"/>
      <c r="IC113" s="168"/>
      <c r="ID113" s="168"/>
      <c r="IE113" s="168"/>
      <c r="IF113" s="168"/>
      <c r="IG113" s="168"/>
      <c r="IH113" s="168"/>
      <c r="II113" s="168"/>
      <c r="IJ113" s="168"/>
      <c r="IK113" s="168"/>
      <c r="IL113" s="168"/>
      <c r="IM113" s="168"/>
      <c r="IN113" s="168"/>
      <c r="IO113" s="168"/>
    </row>
    <row r="114" spans="1:249" s="169" customFormat="1" ht="18" customHeight="1">
      <c r="A114" s="176" t="s">
        <v>481</v>
      </c>
      <c r="B114" s="167">
        <v>136</v>
      </c>
      <c r="C114" s="167">
        <f>SUM(D114:G114)</f>
        <v>136</v>
      </c>
      <c r="D114" s="167"/>
      <c r="E114" s="167"/>
      <c r="F114" s="167"/>
      <c r="G114" s="167">
        <v>136</v>
      </c>
      <c r="H114" s="167">
        <f t="shared" si="44"/>
        <v>0</v>
      </c>
      <c r="I114" s="19">
        <v>2130314</v>
      </c>
      <c r="J114" s="168" t="s">
        <v>380</v>
      </c>
      <c r="K114" s="168"/>
      <c r="L114" s="168"/>
      <c r="M114" s="171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68"/>
      <c r="FZ114" s="168"/>
      <c r="GA114" s="168"/>
      <c r="GB114" s="168"/>
      <c r="GC114" s="168"/>
      <c r="GD114" s="168"/>
      <c r="GE114" s="168"/>
      <c r="GF114" s="168"/>
      <c r="GG114" s="168"/>
      <c r="GH114" s="168"/>
      <c r="GI114" s="168"/>
      <c r="GJ114" s="168"/>
      <c r="GK114" s="168"/>
      <c r="GL114" s="168"/>
      <c r="GM114" s="168"/>
      <c r="GN114" s="168"/>
      <c r="GO114" s="168"/>
      <c r="GP114" s="168"/>
      <c r="GQ114" s="168"/>
      <c r="GR114" s="168"/>
      <c r="GS114" s="168"/>
      <c r="GT114" s="168"/>
      <c r="GU114" s="168"/>
      <c r="GV114" s="168"/>
      <c r="GW114" s="168"/>
      <c r="GX114" s="168"/>
      <c r="GY114" s="168"/>
      <c r="GZ114" s="168"/>
      <c r="HA114" s="168"/>
      <c r="HB114" s="168"/>
      <c r="HC114" s="168"/>
      <c r="HD114" s="168"/>
      <c r="HE114" s="168"/>
      <c r="HF114" s="168"/>
      <c r="HG114" s="168"/>
      <c r="HH114" s="168"/>
      <c r="HI114" s="168"/>
      <c r="HJ114" s="168"/>
      <c r="HK114" s="168"/>
      <c r="HL114" s="168"/>
      <c r="HM114" s="168"/>
      <c r="HN114" s="168"/>
      <c r="HO114" s="168"/>
      <c r="HP114" s="168"/>
      <c r="HQ114" s="168"/>
      <c r="HR114" s="168"/>
      <c r="HS114" s="168"/>
      <c r="HT114" s="168"/>
      <c r="HU114" s="168"/>
      <c r="HV114" s="168"/>
      <c r="HW114" s="168"/>
      <c r="HX114" s="168"/>
      <c r="HY114" s="168"/>
      <c r="HZ114" s="168"/>
      <c r="IA114" s="168"/>
      <c r="IB114" s="168"/>
      <c r="IC114" s="168"/>
      <c r="ID114" s="168"/>
      <c r="IE114" s="168"/>
      <c r="IF114" s="168"/>
      <c r="IG114" s="168"/>
      <c r="IH114" s="168"/>
      <c r="II114" s="168"/>
      <c r="IJ114" s="168"/>
      <c r="IK114" s="168"/>
      <c r="IL114" s="168"/>
      <c r="IM114" s="168"/>
      <c r="IN114" s="168"/>
      <c r="IO114" s="168"/>
    </row>
    <row r="115" spans="1:249" s="175" customFormat="1" ht="18" customHeight="1">
      <c r="A115" s="16" t="s">
        <v>482</v>
      </c>
      <c r="B115" s="173">
        <f aca="true" t="shared" si="49" ref="B115:G115">SUM(B116)</f>
        <v>10</v>
      </c>
      <c r="C115" s="173">
        <f t="shared" si="49"/>
        <v>10</v>
      </c>
      <c r="D115" s="173">
        <f t="shared" si="49"/>
        <v>0</v>
      </c>
      <c r="E115" s="173">
        <f t="shared" si="49"/>
        <v>0</v>
      </c>
      <c r="F115" s="173">
        <f t="shared" si="49"/>
        <v>0</v>
      </c>
      <c r="G115" s="173">
        <f t="shared" si="49"/>
        <v>10</v>
      </c>
      <c r="H115" s="173">
        <f t="shared" si="44"/>
        <v>0</v>
      </c>
      <c r="I115" s="16">
        <v>21399</v>
      </c>
      <c r="J115" s="174" t="s">
        <v>378</v>
      </c>
      <c r="K115" s="174"/>
      <c r="L115" s="174"/>
      <c r="M115" s="171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4"/>
      <c r="GE115" s="174"/>
      <c r="GF115" s="174"/>
      <c r="GG115" s="174"/>
      <c r="GH115" s="174"/>
      <c r="GI115" s="174"/>
      <c r="GJ115" s="174"/>
      <c r="GK115" s="174"/>
      <c r="GL115" s="174"/>
      <c r="GM115" s="174"/>
      <c r="GN115" s="174"/>
      <c r="GO115" s="174"/>
      <c r="GP115" s="174"/>
      <c r="GQ115" s="174"/>
      <c r="GR115" s="174"/>
      <c r="GS115" s="174"/>
      <c r="GT115" s="174"/>
      <c r="GU115" s="174"/>
      <c r="GV115" s="174"/>
      <c r="GW115" s="174"/>
      <c r="GX115" s="174"/>
      <c r="GY115" s="174"/>
      <c r="GZ115" s="174"/>
      <c r="HA115" s="174"/>
      <c r="HB115" s="174"/>
      <c r="HC115" s="174"/>
      <c r="HD115" s="174"/>
      <c r="HE115" s="174"/>
      <c r="HF115" s="174"/>
      <c r="HG115" s="174"/>
      <c r="HH115" s="174"/>
      <c r="HI115" s="174"/>
      <c r="HJ115" s="174"/>
      <c r="HK115" s="174"/>
      <c r="HL115" s="174"/>
      <c r="HM115" s="174"/>
      <c r="HN115" s="174"/>
      <c r="HO115" s="174"/>
      <c r="HP115" s="174"/>
      <c r="HQ115" s="174"/>
      <c r="HR115" s="174"/>
      <c r="HS115" s="174"/>
      <c r="HT115" s="174"/>
      <c r="HU115" s="174"/>
      <c r="HV115" s="174"/>
      <c r="HW115" s="174"/>
      <c r="HX115" s="174"/>
      <c r="HY115" s="174"/>
      <c r="HZ115" s="174"/>
      <c r="IA115" s="174"/>
      <c r="IB115" s="174"/>
      <c r="IC115" s="174"/>
      <c r="ID115" s="174"/>
      <c r="IE115" s="174"/>
      <c r="IF115" s="174"/>
      <c r="IG115" s="174"/>
      <c r="IH115" s="174"/>
      <c r="II115" s="174"/>
      <c r="IJ115" s="174"/>
      <c r="IK115" s="174"/>
      <c r="IL115" s="174"/>
      <c r="IM115" s="174"/>
      <c r="IN115" s="174"/>
      <c r="IO115" s="174"/>
    </row>
    <row r="116" spans="1:249" s="169" customFormat="1" ht="18" customHeight="1">
      <c r="A116" s="176" t="s">
        <v>483</v>
      </c>
      <c r="B116" s="167">
        <v>10</v>
      </c>
      <c r="C116" s="167">
        <f>SUM(D116:G116)</f>
        <v>10</v>
      </c>
      <c r="D116" s="167">
        <v>0</v>
      </c>
      <c r="E116" s="167">
        <v>0</v>
      </c>
      <c r="F116" s="167">
        <v>0</v>
      </c>
      <c r="G116" s="167">
        <v>10</v>
      </c>
      <c r="H116" s="167">
        <f t="shared" si="44"/>
        <v>0</v>
      </c>
      <c r="I116" s="19">
        <v>2139999</v>
      </c>
      <c r="J116" s="168" t="s">
        <v>380</v>
      </c>
      <c r="K116" s="168"/>
      <c r="L116" s="168"/>
      <c r="M116" s="171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68"/>
      <c r="FZ116" s="168"/>
      <c r="GA116" s="168"/>
      <c r="GB116" s="168"/>
      <c r="GC116" s="168"/>
      <c r="GD116" s="168"/>
      <c r="GE116" s="168"/>
      <c r="GF116" s="168"/>
      <c r="GG116" s="168"/>
      <c r="GH116" s="168"/>
      <c r="GI116" s="168"/>
      <c r="GJ116" s="168"/>
      <c r="GK116" s="168"/>
      <c r="GL116" s="168"/>
      <c r="GM116" s="168"/>
      <c r="GN116" s="168"/>
      <c r="GO116" s="168"/>
      <c r="GP116" s="168"/>
      <c r="GQ116" s="168"/>
      <c r="GR116" s="168"/>
      <c r="GS116" s="168"/>
      <c r="GT116" s="168"/>
      <c r="GU116" s="168"/>
      <c r="GV116" s="168"/>
      <c r="GW116" s="168"/>
      <c r="GX116" s="168"/>
      <c r="GY116" s="168"/>
      <c r="GZ116" s="168"/>
      <c r="HA116" s="168"/>
      <c r="HB116" s="168"/>
      <c r="HC116" s="168"/>
      <c r="HD116" s="168"/>
      <c r="HE116" s="168"/>
      <c r="HF116" s="168"/>
      <c r="HG116" s="168"/>
      <c r="HH116" s="168"/>
      <c r="HI116" s="168"/>
      <c r="HJ116" s="168"/>
      <c r="HK116" s="168"/>
      <c r="HL116" s="168"/>
      <c r="HM116" s="168"/>
      <c r="HN116" s="168"/>
      <c r="HO116" s="168"/>
      <c r="HP116" s="168"/>
      <c r="HQ116" s="168"/>
      <c r="HR116" s="168"/>
      <c r="HS116" s="168"/>
      <c r="HT116" s="168"/>
      <c r="HU116" s="168"/>
      <c r="HV116" s="168"/>
      <c r="HW116" s="168"/>
      <c r="HX116" s="168"/>
      <c r="HY116" s="168"/>
      <c r="HZ116" s="168"/>
      <c r="IA116" s="168"/>
      <c r="IB116" s="168"/>
      <c r="IC116" s="168"/>
      <c r="ID116" s="168"/>
      <c r="IE116" s="168"/>
      <c r="IF116" s="168"/>
      <c r="IG116" s="168"/>
      <c r="IH116" s="168"/>
      <c r="II116" s="168"/>
      <c r="IJ116" s="168"/>
      <c r="IK116" s="168"/>
      <c r="IL116" s="168"/>
      <c r="IM116" s="168"/>
      <c r="IN116" s="168"/>
      <c r="IO116" s="168"/>
    </row>
    <row r="117" spans="1:249" s="172" customFormat="1" ht="18" customHeight="1">
      <c r="A117" s="15" t="s">
        <v>484</v>
      </c>
      <c r="B117" s="20">
        <f aca="true" t="shared" si="50" ref="B117:G117">SUM(B118)</f>
        <v>47</v>
      </c>
      <c r="C117" s="20">
        <f t="shared" si="50"/>
        <v>47</v>
      </c>
      <c r="D117" s="20">
        <f t="shared" si="50"/>
        <v>0</v>
      </c>
      <c r="E117" s="20">
        <f t="shared" si="50"/>
        <v>0</v>
      </c>
      <c r="F117" s="20">
        <f t="shared" si="50"/>
        <v>0</v>
      </c>
      <c r="G117" s="20">
        <f t="shared" si="50"/>
        <v>47</v>
      </c>
      <c r="H117" s="20">
        <f t="shared" si="44"/>
        <v>0</v>
      </c>
      <c r="I117" s="15">
        <v>214</v>
      </c>
      <c r="J117" s="171" t="s">
        <v>376</v>
      </c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  <c r="IJ117" s="171"/>
      <c r="IK117" s="171"/>
      <c r="IL117" s="171"/>
      <c r="IM117" s="171"/>
      <c r="IN117" s="171"/>
      <c r="IO117" s="171"/>
    </row>
    <row r="118" spans="1:249" s="175" customFormat="1" ht="18" customHeight="1">
      <c r="A118" s="16" t="s">
        <v>485</v>
      </c>
      <c r="B118" s="173">
        <f aca="true" t="shared" si="51" ref="B118:G118">SUM(B119:B120)</f>
        <v>47</v>
      </c>
      <c r="C118" s="173">
        <f t="shared" si="51"/>
        <v>47</v>
      </c>
      <c r="D118" s="173">
        <f t="shared" si="51"/>
        <v>0</v>
      </c>
      <c r="E118" s="173">
        <f t="shared" si="51"/>
        <v>0</v>
      </c>
      <c r="F118" s="173">
        <f t="shared" si="51"/>
        <v>0</v>
      </c>
      <c r="G118" s="173">
        <f t="shared" si="51"/>
        <v>47</v>
      </c>
      <c r="H118" s="173">
        <f t="shared" si="44"/>
        <v>0</v>
      </c>
      <c r="I118" s="16">
        <v>21401</v>
      </c>
      <c r="J118" s="174" t="s">
        <v>378</v>
      </c>
      <c r="K118" s="174"/>
      <c r="L118" s="174"/>
      <c r="M118" s="171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D118" s="174"/>
      <c r="BE118" s="174"/>
      <c r="BF118" s="174"/>
      <c r="BG118" s="174"/>
      <c r="BH118" s="174"/>
      <c r="BI118" s="174"/>
      <c r="BJ118" s="174"/>
      <c r="BK118" s="174"/>
      <c r="BL118" s="174"/>
      <c r="BM118" s="174"/>
      <c r="BN118" s="174"/>
      <c r="BO118" s="174"/>
      <c r="BP118" s="174"/>
      <c r="BQ118" s="174"/>
      <c r="BR118" s="174"/>
      <c r="BS118" s="174"/>
      <c r="BT118" s="174"/>
      <c r="BU118" s="174"/>
      <c r="BV118" s="174"/>
      <c r="BW118" s="174"/>
      <c r="BX118" s="174"/>
      <c r="BY118" s="174"/>
      <c r="BZ118" s="174"/>
      <c r="CA118" s="174"/>
      <c r="CB118" s="174"/>
      <c r="CC118" s="174"/>
      <c r="CD118" s="174"/>
      <c r="CE118" s="174"/>
      <c r="CF118" s="174"/>
      <c r="CG118" s="174"/>
      <c r="CH118" s="174"/>
      <c r="CI118" s="174"/>
      <c r="CJ118" s="174"/>
      <c r="CK118" s="174"/>
      <c r="CL118" s="174"/>
      <c r="CM118" s="174"/>
      <c r="CN118" s="174"/>
      <c r="CO118" s="174"/>
      <c r="CP118" s="174"/>
      <c r="CQ118" s="174"/>
      <c r="CR118" s="174"/>
      <c r="CS118" s="174"/>
      <c r="CT118" s="174"/>
      <c r="CU118" s="174"/>
      <c r="CV118" s="174"/>
      <c r="CW118" s="174"/>
      <c r="CX118" s="174"/>
      <c r="CY118" s="174"/>
      <c r="CZ118" s="174"/>
      <c r="DA118" s="174"/>
      <c r="DB118" s="174"/>
      <c r="DC118" s="174"/>
      <c r="DD118" s="174"/>
      <c r="DE118" s="174"/>
      <c r="DF118" s="174"/>
      <c r="DG118" s="174"/>
      <c r="DH118" s="174"/>
      <c r="DI118" s="174"/>
      <c r="DJ118" s="174"/>
      <c r="DK118" s="174"/>
      <c r="DL118" s="174"/>
      <c r="DM118" s="174"/>
      <c r="DN118" s="174"/>
      <c r="DO118" s="174"/>
      <c r="DP118" s="174"/>
      <c r="DQ118" s="174"/>
      <c r="DR118" s="174"/>
      <c r="DS118" s="174"/>
      <c r="DT118" s="174"/>
      <c r="DU118" s="174"/>
      <c r="DV118" s="174"/>
      <c r="DW118" s="174"/>
      <c r="DX118" s="174"/>
      <c r="DY118" s="174"/>
      <c r="DZ118" s="174"/>
      <c r="EA118" s="174"/>
      <c r="EB118" s="174"/>
      <c r="EC118" s="174"/>
      <c r="ED118" s="174"/>
      <c r="EE118" s="174"/>
      <c r="EF118" s="174"/>
      <c r="EG118" s="174"/>
      <c r="EH118" s="174"/>
      <c r="EI118" s="174"/>
      <c r="EJ118" s="174"/>
      <c r="EK118" s="174"/>
      <c r="EL118" s="174"/>
      <c r="EM118" s="174"/>
      <c r="EN118" s="174"/>
      <c r="EO118" s="174"/>
      <c r="EP118" s="174"/>
      <c r="EQ118" s="174"/>
      <c r="ER118" s="174"/>
      <c r="ES118" s="174"/>
      <c r="ET118" s="174"/>
      <c r="EU118" s="174"/>
      <c r="EV118" s="174"/>
      <c r="EW118" s="174"/>
      <c r="EX118" s="174"/>
      <c r="EY118" s="174"/>
      <c r="EZ118" s="174"/>
      <c r="FA118" s="174"/>
      <c r="FB118" s="174"/>
      <c r="FC118" s="174"/>
      <c r="FD118" s="174"/>
      <c r="FE118" s="174"/>
      <c r="FF118" s="174"/>
      <c r="FG118" s="174"/>
      <c r="FH118" s="174"/>
      <c r="FI118" s="174"/>
      <c r="FJ118" s="174"/>
      <c r="FK118" s="174"/>
      <c r="FL118" s="174"/>
      <c r="FM118" s="174"/>
      <c r="FN118" s="174"/>
      <c r="FO118" s="174"/>
      <c r="FP118" s="174"/>
      <c r="FQ118" s="174"/>
      <c r="FR118" s="174"/>
      <c r="FS118" s="174"/>
      <c r="FT118" s="174"/>
      <c r="FU118" s="174"/>
      <c r="FV118" s="174"/>
      <c r="FW118" s="174"/>
      <c r="FX118" s="174"/>
      <c r="FY118" s="174"/>
      <c r="FZ118" s="174"/>
      <c r="GA118" s="174"/>
      <c r="GB118" s="174"/>
      <c r="GC118" s="174"/>
      <c r="GD118" s="174"/>
      <c r="GE118" s="174"/>
      <c r="GF118" s="174"/>
      <c r="GG118" s="174"/>
      <c r="GH118" s="174"/>
      <c r="GI118" s="174"/>
      <c r="GJ118" s="174"/>
      <c r="GK118" s="174"/>
      <c r="GL118" s="174"/>
      <c r="GM118" s="174"/>
      <c r="GN118" s="174"/>
      <c r="GO118" s="174"/>
      <c r="GP118" s="174"/>
      <c r="GQ118" s="174"/>
      <c r="GR118" s="174"/>
      <c r="GS118" s="174"/>
      <c r="GT118" s="174"/>
      <c r="GU118" s="174"/>
      <c r="GV118" s="174"/>
      <c r="GW118" s="174"/>
      <c r="GX118" s="174"/>
      <c r="GY118" s="174"/>
      <c r="GZ118" s="174"/>
      <c r="HA118" s="174"/>
      <c r="HB118" s="174"/>
      <c r="HC118" s="174"/>
      <c r="HD118" s="174"/>
      <c r="HE118" s="174"/>
      <c r="HF118" s="174"/>
      <c r="HG118" s="174"/>
      <c r="HH118" s="174"/>
      <c r="HI118" s="174"/>
      <c r="HJ118" s="174"/>
      <c r="HK118" s="174"/>
      <c r="HL118" s="174"/>
      <c r="HM118" s="174"/>
      <c r="HN118" s="174"/>
      <c r="HO118" s="174"/>
      <c r="HP118" s="174"/>
      <c r="HQ118" s="174"/>
      <c r="HR118" s="174"/>
      <c r="HS118" s="174"/>
      <c r="HT118" s="174"/>
      <c r="HU118" s="174"/>
      <c r="HV118" s="174"/>
      <c r="HW118" s="174"/>
      <c r="HX118" s="174"/>
      <c r="HY118" s="174"/>
      <c r="HZ118" s="174"/>
      <c r="IA118" s="174"/>
      <c r="IB118" s="174"/>
      <c r="IC118" s="174"/>
      <c r="ID118" s="174"/>
      <c r="IE118" s="174"/>
      <c r="IF118" s="174"/>
      <c r="IG118" s="174"/>
      <c r="IH118" s="174"/>
      <c r="II118" s="174"/>
      <c r="IJ118" s="174"/>
      <c r="IK118" s="174"/>
      <c r="IL118" s="174"/>
      <c r="IM118" s="174"/>
      <c r="IN118" s="174"/>
      <c r="IO118" s="174"/>
    </row>
    <row r="119" spans="1:249" s="169" customFormat="1" ht="18" customHeight="1">
      <c r="A119" s="176" t="s">
        <v>486</v>
      </c>
      <c r="B119" s="167">
        <v>17</v>
      </c>
      <c r="C119" s="167">
        <f>SUM(D119:G119)</f>
        <v>17</v>
      </c>
      <c r="D119" s="167">
        <v>0</v>
      </c>
      <c r="E119" s="167">
        <v>0</v>
      </c>
      <c r="F119" s="167">
        <v>0</v>
      </c>
      <c r="G119" s="167">
        <v>17</v>
      </c>
      <c r="H119" s="167">
        <f t="shared" si="44"/>
        <v>0</v>
      </c>
      <c r="I119" s="19">
        <v>2140106</v>
      </c>
      <c r="J119" s="168" t="s">
        <v>380</v>
      </c>
      <c r="K119" s="168"/>
      <c r="L119" s="168"/>
      <c r="M119" s="171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  <c r="HE119" s="168"/>
      <c r="HF119" s="168"/>
      <c r="HG119" s="168"/>
      <c r="HH119" s="168"/>
      <c r="HI119" s="168"/>
      <c r="HJ119" s="168"/>
      <c r="HK119" s="168"/>
      <c r="HL119" s="168"/>
      <c r="HM119" s="168"/>
      <c r="HN119" s="168"/>
      <c r="HO119" s="168"/>
      <c r="HP119" s="168"/>
      <c r="HQ119" s="168"/>
      <c r="HR119" s="168"/>
      <c r="HS119" s="168"/>
      <c r="HT119" s="168"/>
      <c r="HU119" s="168"/>
      <c r="HV119" s="168"/>
      <c r="HW119" s="168"/>
      <c r="HX119" s="168"/>
      <c r="HY119" s="168"/>
      <c r="HZ119" s="168"/>
      <c r="IA119" s="168"/>
      <c r="IB119" s="168"/>
      <c r="IC119" s="168"/>
      <c r="ID119" s="168"/>
      <c r="IE119" s="168"/>
      <c r="IF119" s="168"/>
      <c r="IG119" s="168"/>
      <c r="IH119" s="168"/>
      <c r="II119" s="168"/>
      <c r="IJ119" s="168"/>
      <c r="IK119" s="168"/>
      <c r="IL119" s="168"/>
      <c r="IM119" s="168"/>
      <c r="IN119" s="168"/>
      <c r="IO119" s="168"/>
    </row>
    <row r="120" spans="1:249" s="169" customFormat="1" ht="18" customHeight="1">
      <c r="A120" s="176" t="s">
        <v>487</v>
      </c>
      <c r="B120" s="167">
        <v>30</v>
      </c>
      <c r="C120" s="167">
        <f>SUM(D120:G120)</f>
        <v>30</v>
      </c>
      <c r="D120" s="167">
        <v>0</v>
      </c>
      <c r="E120" s="167">
        <v>0</v>
      </c>
      <c r="F120" s="167">
        <v>0</v>
      </c>
      <c r="G120" s="167">
        <v>30</v>
      </c>
      <c r="H120" s="167">
        <f t="shared" si="44"/>
        <v>0</v>
      </c>
      <c r="I120" s="19">
        <v>2140199</v>
      </c>
      <c r="J120" s="168" t="s">
        <v>380</v>
      </c>
      <c r="K120" s="168"/>
      <c r="L120" s="168"/>
      <c r="M120" s="171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/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68"/>
      <c r="FZ120" s="168"/>
      <c r="GA120" s="168"/>
      <c r="GB120" s="168"/>
      <c r="GC120" s="168"/>
      <c r="GD120" s="168"/>
      <c r="GE120" s="168"/>
      <c r="GF120" s="168"/>
      <c r="GG120" s="168"/>
      <c r="GH120" s="168"/>
      <c r="GI120" s="168"/>
      <c r="GJ120" s="168"/>
      <c r="GK120" s="168"/>
      <c r="GL120" s="168"/>
      <c r="GM120" s="168"/>
      <c r="GN120" s="168"/>
      <c r="GO120" s="168"/>
      <c r="GP120" s="168"/>
      <c r="GQ120" s="168"/>
      <c r="GR120" s="168"/>
      <c r="GS120" s="168"/>
      <c r="GT120" s="168"/>
      <c r="GU120" s="168"/>
      <c r="GV120" s="168"/>
      <c r="GW120" s="168"/>
      <c r="GX120" s="168"/>
      <c r="GY120" s="168"/>
      <c r="GZ120" s="168"/>
      <c r="HA120" s="168"/>
      <c r="HB120" s="168"/>
      <c r="HC120" s="168"/>
      <c r="HD120" s="168"/>
      <c r="HE120" s="168"/>
      <c r="HF120" s="168"/>
      <c r="HG120" s="168"/>
      <c r="HH120" s="168"/>
      <c r="HI120" s="168"/>
      <c r="HJ120" s="168"/>
      <c r="HK120" s="168"/>
      <c r="HL120" s="168"/>
      <c r="HM120" s="168"/>
      <c r="HN120" s="168"/>
      <c r="HO120" s="168"/>
      <c r="HP120" s="168"/>
      <c r="HQ120" s="168"/>
      <c r="HR120" s="168"/>
      <c r="HS120" s="168"/>
      <c r="HT120" s="168"/>
      <c r="HU120" s="168"/>
      <c r="HV120" s="168"/>
      <c r="HW120" s="168"/>
      <c r="HX120" s="168"/>
      <c r="HY120" s="168"/>
      <c r="HZ120" s="168"/>
      <c r="IA120" s="168"/>
      <c r="IB120" s="168"/>
      <c r="IC120" s="168"/>
      <c r="ID120" s="168"/>
      <c r="IE120" s="168"/>
      <c r="IF120" s="168"/>
      <c r="IG120" s="168"/>
      <c r="IH120" s="168"/>
      <c r="II120" s="168"/>
      <c r="IJ120" s="168"/>
      <c r="IK120" s="168"/>
      <c r="IL120" s="168"/>
      <c r="IM120" s="168"/>
      <c r="IN120" s="168"/>
      <c r="IO120" s="168"/>
    </row>
    <row r="121" spans="1:249" s="172" customFormat="1" ht="18" customHeight="1">
      <c r="A121" s="15" t="s">
        <v>488</v>
      </c>
      <c r="B121" s="20">
        <f aca="true" t="shared" si="52" ref="B121:G121">SUM(B122)</f>
        <v>17</v>
      </c>
      <c r="C121" s="20">
        <f t="shared" si="52"/>
        <v>17</v>
      </c>
      <c r="D121" s="20">
        <f t="shared" si="52"/>
        <v>0</v>
      </c>
      <c r="E121" s="20">
        <f t="shared" si="52"/>
        <v>0</v>
      </c>
      <c r="F121" s="20">
        <f t="shared" si="52"/>
        <v>0</v>
      </c>
      <c r="G121" s="20">
        <f t="shared" si="52"/>
        <v>17</v>
      </c>
      <c r="H121" s="20">
        <f t="shared" si="44"/>
        <v>0</v>
      </c>
      <c r="I121" s="15">
        <v>215</v>
      </c>
      <c r="J121" s="171" t="s">
        <v>376</v>
      </c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171"/>
      <c r="HK121" s="171"/>
      <c r="HL121" s="171"/>
      <c r="HM121" s="171"/>
      <c r="HN121" s="171"/>
      <c r="HO121" s="171"/>
      <c r="HP121" s="171"/>
      <c r="HQ121" s="171"/>
      <c r="HR121" s="171"/>
      <c r="HS121" s="171"/>
      <c r="HT121" s="171"/>
      <c r="HU121" s="171"/>
      <c r="HV121" s="171"/>
      <c r="HW121" s="171"/>
      <c r="HX121" s="171"/>
      <c r="HY121" s="171"/>
      <c r="HZ121" s="171"/>
      <c r="IA121" s="171"/>
      <c r="IB121" s="171"/>
      <c r="IC121" s="171"/>
      <c r="ID121" s="171"/>
      <c r="IE121" s="171"/>
      <c r="IF121" s="171"/>
      <c r="IG121" s="171"/>
      <c r="IH121" s="171"/>
      <c r="II121" s="171"/>
      <c r="IJ121" s="171"/>
      <c r="IK121" s="171"/>
      <c r="IL121" s="171"/>
      <c r="IM121" s="171"/>
      <c r="IN121" s="171"/>
      <c r="IO121" s="171"/>
    </row>
    <row r="122" spans="1:249" s="175" customFormat="1" ht="18" customHeight="1">
      <c r="A122" s="16" t="s">
        <v>489</v>
      </c>
      <c r="B122" s="173">
        <f aca="true" t="shared" si="53" ref="B122:G122">SUM(B123:B124)</f>
        <v>17</v>
      </c>
      <c r="C122" s="173">
        <f t="shared" si="53"/>
        <v>17</v>
      </c>
      <c r="D122" s="173">
        <f t="shared" si="53"/>
        <v>0</v>
      </c>
      <c r="E122" s="173">
        <f t="shared" si="53"/>
        <v>0</v>
      </c>
      <c r="F122" s="173">
        <f t="shared" si="53"/>
        <v>0</v>
      </c>
      <c r="G122" s="173">
        <f t="shared" si="53"/>
        <v>17</v>
      </c>
      <c r="H122" s="173">
        <f t="shared" si="44"/>
        <v>0</v>
      </c>
      <c r="I122" s="16">
        <v>21508</v>
      </c>
      <c r="J122" s="174" t="s">
        <v>378</v>
      </c>
      <c r="K122" s="174"/>
      <c r="L122" s="174"/>
      <c r="M122" s="171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  <c r="BD122" s="174"/>
      <c r="BE122" s="174"/>
      <c r="BF122" s="174"/>
      <c r="BG122" s="174"/>
      <c r="BH122" s="174"/>
      <c r="BI122" s="174"/>
      <c r="BJ122" s="174"/>
      <c r="BK122" s="174"/>
      <c r="BL122" s="174"/>
      <c r="BM122" s="174"/>
      <c r="BN122" s="174"/>
      <c r="BO122" s="174"/>
      <c r="BP122" s="174"/>
      <c r="BQ122" s="174"/>
      <c r="BR122" s="174"/>
      <c r="BS122" s="174"/>
      <c r="BT122" s="174"/>
      <c r="BU122" s="174"/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4"/>
      <c r="CH122" s="174"/>
      <c r="CI122" s="174"/>
      <c r="CJ122" s="174"/>
      <c r="CK122" s="174"/>
      <c r="CL122" s="174"/>
      <c r="CM122" s="174"/>
      <c r="CN122" s="174"/>
      <c r="CO122" s="174"/>
      <c r="CP122" s="174"/>
      <c r="CQ122" s="174"/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4"/>
      <c r="DN122" s="174"/>
      <c r="DO122" s="174"/>
      <c r="DP122" s="174"/>
      <c r="DQ122" s="174"/>
      <c r="DR122" s="174"/>
      <c r="DS122" s="174"/>
      <c r="DT122" s="174"/>
      <c r="DU122" s="174"/>
      <c r="DV122" s="174"/>
      <c r="DW122" s="174"/>
      <c r="DX122" s="174"/>
      <c r="DY122" s="174"/>
      <c r="DZ122" s="174"/>
      <c r="EA122" s="174"/>
      <c r="EB122" s="174"/>
      <c r="EC122" s="174"/>
      <c r="ED122" s="174"/>
      <c r="EE122" s="174"/>
      <c r="EF122" s="174"/>
      <c r="EG122" s="174"/>
      <c r="EH122" s="174"/>
      <c r="EI122" s="174"/>
      <c r="EJ122" s="174"/>
      <c r="EK122" s="174"/>
      <c r="EL122" s="174"/>
      <c r="EM122" s="174"/>
      <c r="EN122" s="174"/>
      <c r="EO122" s="174"/>
      <c r="EP122" s="174"/>
      <c r="EQ122" s="174"/>
      <c r="ER122" s="174"/>
      <c r="ES122" s="174"/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4"/>
      <c r="FF122" s="174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174"/>
      <c r="GE122" s="174"/>
      <c r="GF122" s="174"/>
      <c r="GG122" s="174"/>
      <c r="GH122" s="174"/>
      <c r="GI122" s="174"/>
      <c r="GJ122" s="174"/>
      <c r="GK122" s="174"/>
      <c r="GL122" s="174"/>
      <c r="GM122" s="174"/>
      <c r="GN122" s="174"/>
      <c r="GO122" s="174"/>
      <c r="GP122" s="174"/>
      <c r="GQ122" s="174"/>
      <c r="GR122" s="174"/>
      <c r="GS122" s="174"/>
      <c r="GT122" s="174"/>
      <c r="GU122" s="174"/>
      <c r="GV122" s="174"/>
      <c r="GW122" s="174"/>
      <c r="GX122" s="174"/>
      <c r="GY122" s="174"/>
      <c r="GZ122" s="174"/>
      <c r="HA122" s="174"/>
      <c r="HB122" s="174"/>
      <c r="HC122" s="174"/>
      <c r="HD122" s="174"/>
      <c r="HE122" s="174"/>
      <c r="HF122" s="174"/>
      <c r="HG122" s="174"/>
      <c r="HH122" s="174"/>
      <c r="HI122" s="174"/>
      <c r="HJ122" s="174"/>
      <c r="HK122" s="174"/>
      <c r="HL122" s="174"/>
      <c r="HM122" s="174"/>
      <c r="HN122" s="174"/>
      <c r="HO122" s="174"/>
      <c r="HP122" s="174"/>
      <c r="HQ122" s="174"/>
      <c r="HR122" s="174"/>
      <c r="HS122" s="174"/>
      <c r="HT122" s="174"/>
      <c r="HU122" s="174"/>
      <c r="HV122" s="174"/>
      <c r="HW122" s="174"/>
      <c r="HX122" s="174"/>
      <c r="HY122" s="174"/>
      <c r="HZ122" s="174"/>
      <c r="IA122" s="174"/>
      <c r="IB122" s="174"/>
      <c r="IC122" s="174"/>
      <c r="ID122" s="174"/>
      <c r="IE122" s="174"/>
      <c r="IF122" s="174"/>
      <c r="IG122" s="174"/>
      <c r="IH122" s="174"/>
      <c r="II122" s="174"/>
      <c r="IJ122" s="174"/>
      <c r="IK122" s="174"/>
      <c r="IL122" s="174"/>
      <c r="IM122" s="174"/>
      <c r="IN122" s="174"/>
      <c r="IO122" s="174"/>
    </row>
    <row r="123" spans="1:249" s="169" customFormat="1" ht="18" customHeight="1">
      <c r="A123" s="176" t="s">
        <v>490</v>
      </c>
      <c r="B123" s="167">
        <v>15</v>
      </c>
      <c r="C123" s="167">
        <f>SUM(D123:G123)</f>
        <v>15</v>
      </c>
      <c r="D123" s="167">
        <v>0</v>
      </c>
      <c r="E123" s="167">
        <v>0</v>
      </c>
      <c r="F123" s="167">
        <v>0</v>
      </c>
      <c r="G123" s="167">
        <v>15</v>
      </c>
      <c r="H123" s="167">
        <f t="shared" si="44"/>
        <v>0</v>
      </c>
      <c r="I123" s="19">
        <v>2150805</v>
      </c>
      <c r="J123" s="168" t="s">
        <v>380</v>
      </c>
      <c r="K123" s="168"/>
      <c r="L123" s="168"/>
      <c r="M123" s="171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/>
      <c r="EV123" s="168"/>
      <c r="EW123" s="168"/>
      <c r="EX123" s="168"/>
      <c r="EY123" s="168"/>
      <c r="EZ123" s="168"/>
      <c r="FA123" s="168"/>
      <c r="FB123" s="168"/>
      <c r="FC123" s="168"/>
      <c r="FD123" s="168"/>
      <c r="FE123" s="168"/>
      <c r="FF123" s="168"/>
      <c r="FG123" s="168"/>
      <c r="FH123" s="168"/>
      <c r="FI123" s="168"/>
      <c r="FJ123" s="16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68"/>
      <c r="FV123" s="168"/>
      <c r="FW123" s="168"/>
      <c r="FX123" s="168"/>
      <c r="FY123" s="168"/>
      <c r="FZ123" s="168"/>
      <c r="GA123" s="168"/>
      <c r="GB123" s="168"/>
      <c r="GC123" s="168"/>
      <c r="GD123" s="168"/>
      <c r="GE123" s="168"/>
      <c r="GF123" s="168"/>
      <c r="GG123" s="168"/>
      <c r="GH123" s="168"/>
      <c r="GI123" s="168"/>
      <c r="GJ123" s="168"/>
      <c r="GK123" s="168"/>
      <c r="GL123" s="168"/>
      <c r="GM123" s="168"/>
      <c r="GN123" s="168"/>
      <c r="GO123" s="168"/>
      <c r="GP123" s="168"/>
      <c r="GQ123" s="168"/>
      <c r="GR123" s="168"/>
      <c r="GS123" s="168"/>
      <c r="GT123" s="168"/>
      <c r="GU123" s="168"/>
      <c r="GV123" s="168"/>
      <c r="GW123" s="168"/>
      <c r="GX123" s="168"/>
      <c r="GY123" s="168"/>
      <c r="GZ123" s="168"/>
      <c r="HA123" s="168"/>
      <c r="HB123" s="168"/>
      <c r="HC123" s="168"/>
      <c r="HD123" s="168"/>
      <c r="HE123" s="168"/>
      <c r="HF123" s="168"/>
      <c r="HG123" s="168"/>
      <c r="HH123" s="168"/>
      <c r="HI123" s="168"/>
      <c r="HJ123" s="168"/>
      <c r="HK123" s="168"/>
      <c r="HL123" s="168"/>
      <c r="HM123" s="168"/>
      <c r="HN123" s="168"/>
      <c r="HO123" s="168"/>
      <c r="HP123" s="168"/>
      <c r="HQ123" s="168"/>
      <c r="HR123" s="168"/>
      <c r="HS123" s="168"/>
      <c r="HT123" s="168"/>
      <c r="HU123" s="168"/>
      <c r="HV123" s="168"/>
      <c r="HW123" s="168"/>
      <c r="HX123" s="168"/>
      <c r="HY123" s="168"/>
      <c r="HZ123" s="168"/>
      <c r="IA123" s="168"/>
      <c r="IB123" s="168"/>
      <c r="IC123" s="168"/>
      <c r="ID123" s="168"/>
      <c r="IE123" s="168"/>
      <c r="IF123" s="168"/>
      <c r="IG123" s="168"/>
      <c r="IH123" s="168"/>
      <c r="II123" s="168"/>
      <c r="IJ123" s="168"/>
      <c r="IK123" s="168"/>
      <c r="IL123" s="168"/>
      <c r="IM123" s="168"/>
      <c r="IN123" s="168"/>
      <c r="IO123" s="168"/>
    </row>
    <row r="124" spans="1:249" s="169" customFormat="1" ht="18" customHeight="1">
      <c r="A124" s="176" t="s">
        <v>491</v>
      </c>
      <c r="B124" s="167">
        <v>2</v>
      </c>
      <c r="C124" s="167">
        <f>SUM(D124:G124)</f>
        <v>2</v>
      </c>
      <c r="D124" s="167">
        <v>0</v>
      </c>
      <c r="E124" s="167">
        <v>0</v>
      </c>
      <c r="F124" s="167">
        <v>0</v>
      </c>
      <c r="G124" s="167">
        <v>2</v>
      </c>
      <c r="H124" s="167">
        <f t="shared" si="44"/>
        <v>0</v>
      </c>
      <c r="I124" s="19">
        <v>2150899</v>
      </c>
      <c r="J124" s="168" t="s">
        <v>380</v>
      </c>
      <c r="K124" s="168"/>
      <c r="L124" s="168"/>
      <c r="M124" s="171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68"/>
      <c r="EX124" s="168"/>
      <c r="EY124" s="168"/>
      <c r="EZ124" s="168"/>
      <c r="FA124" s="168"/>
      <c r="FB124" s="168"/>
      <c r="FC124" s="168"/>
      <c r="FD124" s="168"/>
      <c r="FE124" s="168"/>
      <c r="FF124" s="168"/>
      <c r="FG124" s="168"/>
      <c r="FH124" s="168"/>
      <c r="FI124" s="168"/>
      <c r="FJ124" s="168"/>
      <c r="FK124" s="168"/>
      <c r="FL124" s="168"/>
      <c r="FM124" s="168"/>
      <c r="FN124" s="168"/>
      <c r="FO124" s="168"/>
      <c r="FP124" s="168"/>
      <c r="FQ124" s="168"/>
      <c r="FR124" s="168"/>
      <c r="FS124" s="168"/>
      <c r="FT124" s="168"/>
      <c r="FU124" s="168"/>
      <c r="FV124" s="168"/>
      <c r="FW124" s="168"/>
      <c r="FX124" s="168"/>
      <c r="FY124" s="168"/>
      <c r="FZ124" s="168"/>
      <c r="GA124" s="168"/>
      <c r="GB124" s="168"/>
      <c r="GC124" s="168"/>
      <c r="GD124" s="168"/>
      <c r="GE124" s="168"/>
      <c r="GF124" s="168"/>
      <c r="GG124" s="168"/>
      <c r="GH124" s="168"/>
      <c r="GI124" s="168"/>
      <c r="GJ124" s="168"/>
      <c r="GK124" s="168"/>
      <c r="GL124" s="168"/>
      <c r="GM124" s="168"/>
      <c r="GN124" s="168"/>
      <c r="GO124" s="168"/>
      <c r="GP124" s="168"/>
      <c r="GQ124" s="168"/>
      <c r="GR124" s="168"/>
      <c r="GS124" s="168"/>
      <c r="GT124" s="168"/>
      <c r="GU124" s="168"/>
      <c r="GV124" s="168"/>
      <c r="GW124" s="168"/>
      <c r="GX124" s="168"/>
      <c r="GY124" s="168"/>
      <c r="GZ124" s="168"/>
      <c r="HA124" s="168"/>
      <c r="HB124" s="168"/>
      <c r="HC124" s="168"/>
      <c r="HD124" s="168"/>
      <c r="HE124" s="168"/>
      <c r="HF124" s="168"/>
      <c r="HG124" s="168"/>
      <c r="HH124" s="168"/>
      <c r="HI124" s="168"/>
      <c r="HJ124" s="168"/>
      <c r="HK124" s="168"/>
      <c r="HL124" s="168"/>
      <c r="HM124" s="168"/>
      <c r="HN124" s="168"/>
      <c r="HO124" s="168"/>
      <c r="HP124" s="168"/>
      <c r="HQ124" s="168"/>
      <c r="HR124" s="168"/>
      <c r="HS124" s="168"/>
      <c r="HT124" s="168"/>
      <c r="HU124" s="168"/>
      <c r="HV124" s="168"/>
      <c r="HW124" s="168"/>
      <c r="HX124" s="168"/>
      <c r="HY124" s="168"/>
      <c r="HZ124" s="168"/>
      <c r="IA124" s="168"/>
      <c r="IB124" s="168"/>
      <c r="IC124" s="168"/>
      <c r="ID124" s="168"/>
      <c r="IE124" s="168"/>
      <c r="IF124" s="168"/>
      <c r="IG124" s="168"/>
      <c r="IH124" s="168"/>
      <c r="II124" s="168"/>
      <c r="IJ124" s="168"/>
      <c r="IK124" s="168"/>
      <c r="IL124" s="168"/>
      <c r="IM124" s="168"/>
      <c r="IN124" s="168"/>
      <c r="IO124" s="168"/>
    </row>
    <row r="125" spans="1:249" s="172" customFormat="1" ht="18" customHeight="1">
      <c r="A125" s="15" t="s">
        <v>492</v>
      </c>
      <c r="B125" s="20">
        <f aca="true" t="shared" si="54" ref="B125:G125">SUM(B126,B128)</f>
        <v>65</v>
      </c>
      <c r="C125" s="20">
        <f t="shared" si="54"/>
        <v>65</v>
      </c>
      <c r="D125" s="20">
        <f t="shared" si="54"/>
        <v>0</v>
      </c>
      <c r="E125" s="20">
        <f t="shared" si="54"/>
        <v>0</v>
      </c>
      <c r="F125" s="20">
        <f t="shared" si="54"/>
        <v>0</v>
      </c>
      <c r="G125" s="20">
        <f t="shared" si="54"/>
        <v>65</v>
      </c>
      <c r="H125" s="20">
        <f t="shared" si="44"/>
        <v>0</v>
      </c>
      <c r="I125" s="15">
        <v>216</v>
      </c>
      <c r="J125" s="171" t="s">
        <v>376</v>
      </c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  <c r="IC125" s="171"/>
      <c r="ID125" s="171"/>
      <c r="IE125" s="171"/>
      <c r="IF125" s="171"/>
      <c r="IG125" s="171"/>
      <c r="IH125" s="171"/>
      <c r="II125" s="171"/>
      <c r="IJ125" s="171"/>
      <c r="IK125" s="171"/>
      <c r="IL125" s="171"/>
      <c r="IM125" s="171"/>
      <c r="IN125" s="171"/>
      <c r="IO125" s="171"/>
    </row>
    <row r="126" spans="1:249" s="175" customFormat="1" ht="18" customHeight="1">
      <c r="A126" s="16" t="s">
        <v>493</v>
      </c>
      <c r="B126" s="173">
        <f aca="true" t="shared" si="55" ref="B126:G126">SUM(B127)</f>
        <v>4</v>
      </c>
      <c r="C126" s="173">
        <f t="shared" si="55"/>
        <v>4</v>
      </c>
      <c r="D126" s="173">
        <f t="shared" si="55"/>
        <v>0</v>
      </c>
      <c r="E126" s="173">
        <f t="shared" si="55"/>
        <v>0</v>
      </c>
      <c r="F126" s="173">
        <f t="shared" si="55"/>
        <v>0</v>
      </c>
      <c r="G126" s="173">
        <f t="shared" si="55"/>
        <v>4</v>
      </c>
      <c r="H126" s="173">
        <f t="shared" si="44"/>
        <v>0</v>
      </c>
      <c r="I126" s="16">
        <v>21602</v>
      </c>
      <c r="J126" s="174" t="s">
        <v>378</v>
      </c>
      <c r="K126" s="174"/>
      <c r="L126" s="174"/>
      <c r="M126" s="171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74"/>
      <c r="AT126" s="174"/>
      <c r="AU126" s="174"/>
      <c r="AV126" s="174"/>
      <c r="AW126" s="174"/>
      <c r="AX126" s="174"/>
      <c r="AY126" s="174"/>
      <c r="AZ126" s="174"/>
      <c r="BA126" s="174"/>
      <c r="BB126" s="174"/>
      <c r="BC126" s="174"/>
      <c r="BD126" s="174"/>
      <c r="BE126" s="174"/>
      <c r="BF126" s="174"/>
      <c r="BG126" s="174"/>
      <c r="BH126" s="174"/>
      <c r="BI126" s="174"/>
      <c r="BJ126" s="174"/>
      <c r="BK126" s="174"/>
      <c r="BL126" s="174"/>
      <c r="BM126" s="174"/>
      <c r="BN126" s="174"/>
      <c r="BO126" s="174"/>
      <c r="BP126" s="174"/>
      <c r="BQ126" s="174"/>
      <c r="BR126" s="174"/>
      <c r="BS126" s="174"/>
      <c r="BT126" s="174"/>
      <c r="BU126" s="174"/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4"/>
      <c r="CH126" s="174"/>
      <c r="CI126" s="174"/>
      <c r="CJ126" s="174"/>
      <c r="CK126" s="174"/>
      <c r="CL126" s="174"/>
      <c r="CM126" s="174"/>
      <c r="CN126" s="174"/>
      <c r="CO126" s="174"/>
      <c r="CP126" s="174"/>
      <c r="CQ126" s="174"/>
      <c r="CR126" s="174"/>
      <c r="CS126" s="174"/>
      <c r="CT126" s="174"/>
      <c r="CU126" s="174"/>
      <c r="CV126" s="174"/>
      <c r="CW126" s="174"/>
      <c r="CX126" s="174"/>
      <c r="CY126" s="174"/>
      <c r="CZ126" s="174"/>
      <c r="DA126" s="174"/>
      <c r="DB126" s="174"/>
      <c r="DC126" s="174"/>
      <c r="DD126" s="174"/>
      <c r="DE126" s="174"/>
      <c r="DF126" s="174"/>
      <c r="DG126" s="174"/>
      <c r="DH126" s="174"/>
      <c r="DI126" s="174"/>
      <c r="DJ126" s="174"/>
      <c r="DK126" s="174"/>
      <c r="DL126" s="174"/>
      <c r="DM126" s="174"/>
      <c r="DN126" s="174"/>
      <c r="DO126" s="174"/>
      <c r="DP126" s="174"/>
      <c r="DQ126" s="174"/>
      <c r="DR126" s="174"/>
      <c r="DS126" s="174"/>
      <c r="DT126" s="174"/>
      <c r="DU126" s="174"/>
      <c r="DV126" s="174"/>
      <c r="DW126" s="174"/>
      <c r="DX126" s="174"/>
      <c r="DY126" s="174"/>
      <c r="DZ126" s="174"/>
      <c r="EA126" s="174"/>
      <c r="EB126" s="174"/>
      <c r="EC126" s="174"/>
      <c r="ED126" s="174"/>
      <c r="EE126" s="174"/>
      <c r="EF126" s="174"/>
      <c r="EG126" s="174"/>
      <c r="EH126" s="174"/>
      <c r="EI126" s="174"/>
      <c r="EJ126" s="174"/>
      <c r="EK126" s="174"/>
      <c r="EL126" s="174"/>
      <c r="EM126" s="174"/>
      <c r="EN126" s="174"/>
      <c r="EO126" s="174"/>
      <c r="EP126" s="174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4"/>
      <c r="FE126" s="174"/>
      <c r="FF126" s="174"/>
      <c r="FG126" s="174"/>
      <c r="FH126" s="174"/>
      <c r="FI126" s="174"/>
      <c r="FJ126" s="174"/>
      <c r="FK126" s="174"/>
      <c r="FL126" s="174"/>
      <c r="FM126" s="174"/>
      <c r="FN126" s="174"/>
      <c r="FO126" s="174"/>
      <c r="FP126" s="174"/>
      <c r="FQ126" s="174"/>
      <c r="FR126" s="174"/>
      <c r="FS126" s="174"/>
      <c r="FT126" s="174"/>
      <c r="FU126" s="174"/>
      <c r="FV126" s="174"/>
      <c r="FW126" s="174"/>
      <c r="FX126" s="174"/>
      <c r="FY126" s="174"/>
      <c r="FZ126" s="174"/>
      <c r="GA126" s="174"/>
      <c r="GB126" s="174"/>
      <c r="GC126" s="174"/>
      <c r="GD126" s="174"/>
      <c r="GE126" s="174"/>
      <c r="GF126" s="174"/>
      <c r="GG126" s="174"/>
      <c r="GH126" s="174"/>
      <c r="GI126" s="174"/>
      <c r="GJ126" s="174"/>
      <c r="GK126" s="174"/>
      <c r="GL126" s="174"/>
      <c r="GM126" s="174"/>
      <c r="GN126" s="174"/>
      <c r="GO126" s="174"/>
      <c r="GP126" s="174"/>
      <c r="GQ126" s="174"/>
      <c r="GR126" s="174"/>
      <c r="GS126" s="174"/>
      <c r="GT126" s="174"/>
      <c r="GU126" s="174"/>
      <c r="GV126" s="174"/>
      <c r="GW126" s="174"/>
      <c r="GX126" s="174"/>
      <c r="GY126" s="174"/>
      <c r="GZ126" s="174"/>
      <c r="HA126" s="174"/>
      <c r="HB126" s="174"/>
      <c r="HC126" s="174"/>
      <c r="HD126" s="174"/>
      <c r="HE126" s="174"/>
      <c r="HF126" s="174"/>
      <c r="HG126" s="174"/>
      <c r="HH126" s="174"/>
      <c r="HI126" s="174"/>
      <c r="HJ126" s="174"/>
      <c r="HK126" s="174"/>
      <c r="HL126" s="174"/>
      <c r="HM126" s="174"/>
      <c r="HN126" s="174"/>
      <c r="HO126" s="174"/>
      <c r="HP126" s="174"/>
      <c r="HQ126" s="174"/>
      <c r="HR126" s="174"/>
      <c r="HS126" s="174"/>
      <c r="HT126" s="174"/>
      <c r="HU126" s="174"/>
      <c r="HV126" s="174"/>
      <c r="HW126" s="174"/>
      <c r="HX126" s="174"/>
      <c r="HY126" s="174"/>
      <c r="HZ126" s="174"/>
      <c r="IA126" s="174"/>
      <c r="IB126" s="174"/>
      <c r="IC126" s="174"/>
      <c r="ID126" s="174"/>
      <c r="IE126" s="174"/>
      <c r="IF126" s="174"/>
      <c r="IG126" s="174"/>
      <c r="IH126" s="174"/>
      <c r="II126" s="174"/>
      <c r="IJ126" s="174"/>
      <c r="IK126" s="174"/>
      <c r="IL126" s="174"/>
      <c r="IM126" s="174"/>
      <c r="IN126" s="174"/>
      <c r="IO126" s="174"/>
    </row>
    <row r="127" spans="1:249" s="169" customFormat="1" ht="18" customHeight="1">
      <c r="A127" s="176" t="s">
        <v>494</v>
      </c>
      <c r="B127" s="167">
        <v>4</v>
      </c>
      <c r="C127" s="167">
        <f>SUM(D127:G127)</f>
        <v>4</v>
      </c>
      <c r="D127" s="167">
        <v>0</v>
      </c>
      <c r="E127" s="167">
        <v>0</v>
      </c>
      <c r="F127" s="167">
        <v>0</v>
      </c>
      <c r="G127" s="167">
        <v>4</v>
      </c>
      <c r="H127" s="167">
        <f t="shared" si="44"/>
        <v>0</v>
      </c>
      <c r="I127" s="19">
        <v>2160299</v>
      </c>
      <c r="J127" s="168" t="s">
        <v>380</v>
      </c>
      <c r="K127" s="168"/>
      <c r="L127" s="168"/>
      <c r="M127" s="171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/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8"/>
      <c r="DU127" s="168"/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8"/>
      <c r="ER127" s="168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8"/>
      <c r="FG127" s="168"/>
      <c r="FH127" s="168"/>
      <c r="FI127" s="168"/>
      <c r="FJ127" s="168"/>
      <c r="FK127" s="168"/>
      <c r="FL127" s="168"/>
      <c r="FM127" s="168"/>
      <c r="FN127" s="168"/>
      <c r="FO127" s="168"/>
      <c r="FP127" s="168"/>
      <c r="FQ127" s="168"/>
      <c r="FR127" s="168"/>
      <c r="FS127" s="168"/>
      <c r="FT127" s="168"/>
      <c r="FU127" s="168"/>
      <c r="FV127" s="168"/>
      <c r="FW127" s="168"/>
      <c r="FX127" s="168"/>
      <c r="FY127" s="168"/>
      <c r="FZ127" s="168"/>
      <c r="GA127" s="168"/>
      <c r="GB127" s="168"/>
      <c r="GC127" s="168"/>
      <c r="GD127" s="168"/>
      <c r="GE127" s="168"/>
      <c r="GF127" s="168"/>
      <c r="GG127" s="168"/>
      <c r="GH127" s="168"/>
      <c r="GI127" s="168"/>
      <c r="GJ127" s="168"/>
      <c r="GK127" s="168"/>
      <c r="GL127" s="168"/>
      <c r="GM127" s="168"/>
      <c r="GN127" s="168"/>
      <c r="GO127" s="168"/>
      <c r="GP127" s="168"/>
      <c r="GQ127" s="168"/>
      <c r="GR127" s="168"/>
      <c r="GS127" s="168"/>
      <c r="GT127" s="168"/>
      <c r="GU127" s="168"/>
      <c r="GV127" s="168"/>
      <c r="GW127" s="168"/>
      <c r="GX127" s="168"/>
      <c r="GY127" s="168"/>
      <c r="GZ127" s="168"/>
      <c r="HA127" s="168"/>
      <c r="HB127" s="168"/>
      <c r="HC127" s="168"/>
      <c r="HD127" s="168"/>
      <c r="HE127" s="168"/>
      <c r="HF127" s="168"/>
      <c r="HG127" s="168"/>
      <c r="HH127" s="168"/>
      <c r="HI127" s="168"/>
      <c r="HJ127" s="168"/>
      <c r="HK127" s="168"/>
      <c r="HL127" s="168"/>
      <c r="HM127" s="168"/>
      <c r="HN127" s="168"/>
      <c r="HO127" s="168"/>
      <c r="HP127" s="168"/>
      <c r="HQ127" s="168"/>
      <c r="HR127" s="168"/>
      <c r="HS127" s="168"/>
      <c r="HT127" s="168"/>
      <c r="HU127" s="168"/>
      <c r="HV127" s="168"/>
      <c r="HW127" s="168"/>
      <c r="HX127" s="168"/>
      <c r="HY127" s="168"/>
      <c r="HZ127" s="168"/>
      <c r="IA127" s="168"/>
      <c r="IB127" s="168"/>
      <c r="IC127" s="168"/>
      <c r="ID127" s="168"/>
      <c r="IE127" s="168"/>
      <c r="IF127" s="168"/>
      <c r="IG127" s="168"/>
      <c r="IH127" s="168"/>
      <c r="II127" s="168"/>
      <c r="IJ127" s="168"/>
      <c r="IK127" s="168"/>
      <c r="IL127" s="168"/>
      <c r="IM127" s="168"/>
      <c r="IN127" s="168"/>
      <c r="IO127" s="168"/>
    </row>
    <row r="128" spans="1:249" s="175" customFormat="1" ht="18" customHeight="1">
      <c r="A128" s="16" t="s">
        <v>495</v>
      </c>
      <c r="B128" s="173">
        <f aca="true" t="shared" si="56" ref="B128:G128">SUM(B129)</f>
        <v>61</v>
      </c>
      <c r="C128" s="173">
        <f t="shared" si="56"/>
        <v>61</v>
      </c>
      <c r="D128" s="173">
        <f t="shared" si="56"/>
        <v>0</v>
      </c>
      <c r="E128" s="173">
        <f t="shared" si="56"/>
        <v>0</v>
      </c>
      <c r="F128" s="173">
        <f t="shared" si="56"/>
        <v>0</v>
      </c>
      <c r="G128" s="173">
        <f t="shared" si="56"/>
        <v>61</v>
      </c>
      <c r="H128" s="173">
        <f t="shared" si="44"/>
        <v>0</v>
      </c>
      <c r="I128" s="16">
        <v>21606</v>
      </c>
      <c r="J128" s="174" t="s">
        <v>378</v>
      </c>
      <c r="K128" s="174"/>
      <c r="L128" s="174"/>
      <c r="M128" s="171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74"/>
      <c r="AT128" s="174"/>
      <c r="AU128" s="174"/>
      <c r="AV128" s="174"/>
      <c r="AW128" s="174"/>
      <c r="AX128" s="174"/>
      <c r="AY128" s="174"/>
      <c r="AZ128" s="174"/>
      <c r="BA128" s="174"/>
      <c r="BB128" s="174"/>
      <c r="BC128" s="174"/>
      <c r="BD128" s="174"/>
      <c r="BE128" s="174"/>
      <c r="BF128" s="174"/>
      <c r="BG128" s="174"/>
      <c r="BH128" s="174"/>
      <c r="BI128" s="174"/>
      <c r="BJ128" s="174"/>
      <c r="BK128" s="174"/>
      <c r="BL128" s="174"/>
      <c r="BM128" s="174"/>
      <c r="BN128" s="174"/>
      <c r="BO128" s="174"/>
      <c r="BP128" s="174"/>
      <c r="BQ128" s="174"/>
      <c r="BR128" s="174"/>
      <c r="BS128" s="174"/>
      <c r="BT128" s="174"/>
      <c r="BU128" s="174"/>
      <c r="BV128" s="174"/>
      <c r="BW128" s="174"/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4"/>
      <c r="CH128" s="174"/>
      <c r="CI128" s="174"/>
      <c r="CJ128" s="174"/>
      <c r="CK128" s="174"/>
      <c r="CL128" s="174"/>
      <c r="CM128" s="174"/>
      <c r="CN128" s="174"/>
      <c r="CO128" s="174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74"/>
      <c r="DN128" s="174"/>
      <c r="DO128" s="174"/>
      <c r="DP128" s="174"/>
      <c r="DQ128" s="174"/>
      <c r="DR128" s="174"/>
      <c r="DS128" s="174"/>
      <c r="DT128" s="174"/>
      <c r="DU128" s="174"/>
      <c r="DV128" s="174"/>
      <c r="DW128" s="174"/>
      <c r="DX128" s="174"/>
      <c r="DY128" s="174"/>
      <c r="DZ128" s="174"/>
      <c r="EA128" s="174"/>
      <c r="EB128" s="174"/>
      <c r="EC128" s="174"/>
      <c r="ED128" s="174"/>
      <c r="EE128" s="174"/>
      <c r="EF128" s="174"/>
      <c r="EG128" s="174"/>
      <c r="EH128" s="174"/>
      <c r="EI128" s="174"/>
      <c r="EJ128" s="174"/>
      <c r="EK128" s="174"/>
      <c r="EL128" s="174"/>
      <c r="EM128" s="174"/>
      <c r="EN128" s="174"/>
      <c r="EO128" s="174"/>
      <c r="EP128" s="174"/>
      <c r="EQ128" s="174"/>
      <c r="ER128" s="174"/>
      <c r="ES128" s="174"/>
      <c r="ET128" s="174"/>
      <c r="EU128" s="174"/>
      <c r="EV128" s="174"/>
      <c r="EW128" s="174"/>
      <c r="EX128" s="174"/>
      <c r="EY128" s="174"/>
      <c r="EZ128" s="174"/>
      <c r="FA128" s="174"/>
      <c r="FB128" s="174"/>
      <c r="FC128" s="174"/>
      <c r="FD128" s="174"/>
      <c r="FE128" s="174"/>
      <c r="FF128" s="174"/>
      <c r="FG128" s="174"/>
      <c r="FH128" s="174"/>
      <c r="FI128" s="174"/>
      <c r="FJ128" s="174"/>
      <c r="FK128" s="174"/>
      <c r="FL128" s="174"/>
      <c r="FM128" s="174"/>
      <c r="FN128" s="174"/>
      <c r="FO128" s="174"/>
      <c r="FP128" s="174"/>
      <c r="FQ128" s="174"/>
      <c r="FR128" s="174"/>
      <c r="FS128" s="174"/>
      <c r="FT128" s="174"/>
      <c r="FU128" s="174"/>
      <c r="FV128" s="174"/>
      <c r="FW128" s="174"/>
      <c r="FX128" s="174"/>
      <c r="FY128" s="174"/>
      <c r="FZ128" s="174"/>
      <c r="GA128" s="174"/>
      <c r="GB128" s="174"/>
      <c r="GC128" s="174"/>
      <c r="GD128" s="174"/>
      <c r="GE128" s="174"/>
      <c r="GF128" s="174"/>
      <c r="GG128" s="174"/>
      <c r="GH128" s="174"/>
      <c r="GI128" s="174"/>
      <c r="GJ128" s="174"/>
      <c r="GK128" s="174"/>
      <c r="GL128" s="174"/>
      <c r="GM128" s="174"/>
      <c r="GN128" s="174"/>
      <c r="GO128" s="174"/>
      <c r="GP128" s="174"/>
      <c r="GQ128" s="174"/>
      <c r="GR128" s="174"/>
      <c r="GS128" s="174"/>
      <c r="GT128" s="174"/>
      <c r="GU128" s="174"/>
      <c r="GV128" s="174"/>
      <c r="GW128" s="174"/>
      <c r="GX128" s="174"/>
      <c r="GY128" s="174"/>
      <c r="GZ128" s="174"/>
      <c r="HA128" s="174"/>
      <c r="HB128" s="174"/>
      <c r="HC128" s="174"/>
      <c r="HD128" s="174"/>
      <c r="HE128" s="174"/>
      <c r="HF128" s="174"/>
      <c r="HG128" s="174"/>
      <c r="HH128" s="174"/>
      <c r="HI128" s="174"/>
      <c r="HJ128" s="174"/>
      <c r="HK128" s="174"/>
      <c r="HL128" s="174"/>
      <c r="HM128" s="174"/>
      <c r="HN128" s="174"/>
      <c r="HO128" s="174"/>
      <c r="HP128" s="174"/>
      <c r="HQ128" s="174"/>
      <c r="HR128" s="174"/>
      <c r="HS128" s="174"/>
      <c r="HT128" s="174"/>
      <c r="HU128" s="174"/>
      <c r="HV128" s="174"/>
      <c r="HW128" s="174"/>
      <c r="HX128" s="174"/>
      <c r="HY128" s="174"/>
      <c r="HZ128" s="174"/>
      <c r="IA128" s="174"/>
      <c r="IB128" s="174"/>
      <c r="IC128" s="174"/>
      <c r="ID128" s="174"/>
      <c r="IE128" s="174"/>
      <c r="IF128" s="174"/>
      <c r="IG128" s="174"/>
      <c r="IH128" s="174"/>
      <c r="II128" s="174"/>
      <c r="IJ128" s="174"/>
      <c r="IK128" s="174"/>
      <c r="IL128" s="174"/>
      <c r="IM128" s="174"/>
      <c r="IN128" s="174"/>
      <c r="IO128" s="174"/>
    </row>
    <row r="129" spans="1:249" s="169" customFormat="1" ht="18" customHeight="1">
      <c r="A129" s="176" t="s">
        <v>496</v>
      </c>
      <c r="B129" s="167">
        <v>61</v>
      </c>
      <c r="C129" s="167">
        <f>SUM(D129:G129)</f>
        <v>61</v>
      </c>
      <c r="D129" s="167">
        <v>0</v>
      </c>
      <c r="E129" s="167">
        <v>0</v>
      </c>
      <c r="F129" s="167">
        <v>0</v>
      </c>
      <c r="G129" s="167">
        <v>61</v>
      </c>
      <c r="H129" s="167">
        <f t="shared" si="44"/>
        <v>0</v>
      </c>
      <c r="I129" s="19">
        <v>2160699</v>
      </c>
      <c r="J129" s="168" t="s">
        <v>380</v>
      </c>
      <c r="K129" s="168"/>
      <c r="L129" s="168"/>
      <c r="M129" s="171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8"/>
      <c r="FH129" s="168"/>
      <c r="FI129" s="168"/>
      <c r="FJ129" s="168"/>
      <c r="FK129" s="168"/>
      <c r="FL129" s="168"/>
      <c r="FM129" s="168"/>
      <c r="FN129" s="168"/>
      <c r="FO129" s="168"/>
      <c r="FP129" s="168"/>
      <c r="FQ129" s="168"/>
      <c r="FR129" s="168"/>
      <c r="FS129" s="168"/>
      <c r="FT129" s="168"/>
      <c r="FU129" s="168"/>
      <c r="FV129" s="168"/>
      <c r="FW129" s="168"/>
      <c r="FX129" s="168"/>
      <c r="FY129" s="168"/>
      <c r="FZ129" s="168"/>
      <c r="GA129" s="168"/>
      <c r="GB129" s="168"/>
      <c r="GC129" s="168"/>
      <c r="GD129" s="168"/>
      <c r="GE129" s="168"/>
      <c r="GF129" s="168"/>
      <c r="GG129" s="168"/>
      <c r="GH129" s="168"/>
      <c r="GI129" s="168"/>
      <c r="GJ129" s="168"/>
      <c r="GK129" s="168"/>
      <c r="GL129" s="168"/>
      <c r="GM129" s="168"/>
      <c r="GN129" s="168"/>
      <c r="GO129" s="168"/>
      <c r="GP129" s="168"/>
      <c r="GQ129" s="168"/>
      <c r="GR129" s="168"/>
      <c r="GS129" s="168"/>
      <c r="GT129" s="168"/>
      <c r="GU129" s="168"/>
      <c r="GV129" s="168"/>
      <c r="GW129" s="168"/>
      <c r="GX129" s="168"/>
      <c r="GY129" s="168"/>
      <c r="GZ129" s="168"/>
      <c r="HA129" s="168"/>
      <c r="HB129" s="168"/>
      <c r="HC129" s="168"/>
      <c r="HD129" s="168"/>
      <c r="HE129" s="168"/>
      <c r="HF129" s="168"/>
      <c r="HG129" s="168"/>
      <c r="HH129" s="168"/>
      <c r="HI129" s="168"/>
      <c r="HJ129" s="168"/>
      <c r="HK129" s="168"/>
      <c r="HL129" s="168"/>
      <c r="HM129" s="168"/>
      <c r="HN129" s="168"/>
      <c r="HO129" s="168"/>
      <c r="HP129" s="168"/>
      <c r="HQ129" s="168"/>
      <c r="HR129" s="168"/>
      <c r="HS129" s="168"/>
      <c r="HT129" s="168"/>
      <c r="HU129" s="168"/>
      <c r="HV129" s="168"/>
      <c r="HW129" s="168"/>
      <c r="HX129" s="168"/>
      <c r="HY129" s="168"/>
      <c r="HZ129" s="168"/>
      <c r="IA129" s="168"/>
      <c r="IB129" s="168"/>
      <c r="IC129" s="168"/>
      <c r="ID129" s="168"/>
      <c r="IE129" s="168"/>
      <c r="IF129" s="168"/>
      <c r="IG129" s="168"/>
      <c r="IH129" s="168"/>
      <c r="II129" s="168"/>
      <c r="IJ129" s="168"/>
      <c r="IK129" s="168"/>
      <c r="IL129" s="168"/>
      <c r="IM129" s="168"/>
      <c r="IN129" s="168"/>
      <c r="IO129" s="168"/>
    </row>
    <row r="130" spans="1:249" s="172" customFormat="1" ht="18" customHeight="1">
      <c r="A130" s="15" t="s">
        <v>497</v>
      </c>
      <c r="B130" s="20">
        <f>SUM(B131)</f>
        <v>63</v>
      </c>
      <c r="C130" s="20">
        <f aca="true" t="shared" si="57" ref="C130:G131">SUM(C131)</f>
        <v>63</v>
      </c>
      <c r="D130" s="20">
        <f t="shared" si="57"/>
        <v>0</v>
      </c>
      <c r="E130" s="20">
        <f t="shared" si="57"/>
        <v>0</v>
      </c>
      <c r="F130" s="20">
        <f t="shared" si="57"/>
        <v>0</v>
      </c>
      <c r="G130" s="20">
        <f t="shared" si="57"/>
        <v>63</v>
      </c>
      <c r="H130" s="20">
        <f t="shared" si="44"/>
        <v>0</v>
      </c>
      <c r="I130" s="15">
        <v>222</v>
      </c>
      <c r="J130" s="171" t="s">
        <v>376</v>
      </c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  <c r="IJ130" s="171"/>
      <c r="IK130" s="171"/>
      <c r="IL130" s="171"/>
      <c r="IM130" s="171"/>
      <c r="IN130" s="171"/>
      <c r="IO130" s="171"/>
    </row>
    <row r="131" spans="1:249" s="175" customFormat="1" ht="18" customHeight="1">
      <c r="A131" s="16" t="s">
        <v>498</v>
      </c>
      <c r="B131" s="173">
        <f>SUM(B132)</f>
        <v>63</v>
      </c>
      <c r="C131" s="173">
        <f t="shared" si="57"/>
        <v>63</v>
      </c>
      <c r="D131" s="173">
        <f t="shared" si="57"/>
        <v>0</v>
      </c>
      <c r="E131" s="173">
        <f t="shared" si="57"/>
        <v>0</v>
      </c>
      <c r="F131" s="173">
        <f t="shared" si="57"/>
        <v>0</v>
      </c>
      <c r="G131" s="173">
        <f t="shared" si="57"/>
        <v>63</v>
      </c>
      <c r="H131" s="173">
        <f t="shared" si="44"/>
        <v>0</v>
      </c>
      <c r="I131" s="16">
        <v>22201</v>
      </c>
      <c r="J131" s="174" t="s">
        <v>378</v>
      </c>
      <c r="K131" s="174"/>
      <c r="L131" s="174"/>
      <c r="M131" s="171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174"/>
      <c r="GE131" s="174"/>
      <c r="GF131" s="174"/>
      <c r="GG131" s="174"/>
      <c r="GH131" s="174"/>
      <c r="GI131" s="174"/>
      <c r="GJ131" s="174"/>
      <c r="GK131" s="174"/>
      <c r="GL131" s="174"/>
      <c r="GM131" s="174"/>
      <c r="GN131" s="174"/>
      <c r="GO131" s="174"/>
      <c r="GP131" s="174"/>
      <c r="GQ131" s="174"/>
      <c r="GR131" s="174"/>
      <c r="GS131" s="174"/>
      <c r="GT131" s="174"/>
      <c r="GU131" s="174"/>
      <c r="GV131" s="174"/>
      <c r="GW131" s="174"/>
      <c r="GX131" s="174"/>
      <c r="GY131" s="174"/>
      <c r="GZ131" s="174"/>
      <c r="HA131" s="174"/>
      <c r="HB131" s="174"/>
      <c r="HC131" s="174"/>
      <c r="HD131" s="174"/>
      <c r="HE131" s="174"/>
      <c r="HF131" s="174"/>
      <c r="HG131" s="174"/>
      <c r="HH131" s="174"/>
      <c r="HI131" s="174"/>
      <c r="HJ131" s="174"/>
      <c r="HK131" s="174"/>
      <c r="HL131" s="174"/>
      <c r="HM131" s="174"/>
      <c r="HN131" s="174"/>
      <c r="HO131" s="174"/>
      <c r="HP131" s="174"/>
      <c r="HQ131" s="174"/>
      <c r="HR131" s="174"/>
      <c r="HS131" s="174"/>
      <c r="HT131" s="174"/>
      <c r="HU131" s="174"/>
      <c r="HV131" s="174"/>
      <c r="HW131" s="174"/>
      <c r="HX131" s="174"/>
      <c r="HY131" s="174"/>
      <c r="HZ131" s="174"/>
      <c r="IA131" s="174"/>
      <c r="IB131" s="174"/>
      <c r="IC131" s="174"/>
      <c r="ID131" s="174"/>
      <c r="IE131" s="174"/>
      <c r="IF131" s="174"/>
      <c r="IG131" s="174"/>
      <c r="IH131" s="174"/>
      <c r="II131" s="174"/>
      <c r="IJ131" s="174"/>
      <c r="IK131" s="174"/>
      <c r="IL131" s="174"/>
      <c r="IM131" s="174"/>
      <c r="IN131" s="174"/>
      <c r="IO131" s="174"/>
    </row>
    <row r="132" spans="1:249" s="169" customFormat="1" ht="18" customHeight="1">
      <c r="A132" s="176" t="s">
        <v>499</v>
      </c>
      <c r="B132" s="167">
        <v>63</v>
      </c>
      <c r="C132" s="167">
        <f>SUM(D132:G132)</f>
        <v>63</v>
      </c>
      <c r="D132" s="167"/>
      <c r="E132" s="167"/>
      <c r="F132" s="167"/>
      <c r="G132" s="167">
        <v>63</v>
      </c>
      <c r="H132" s="167">
        <f t="shared" si="44"/>
        <v>0</v>
      </c>
      <c r="I132" s="19">
        <v>2220115</v>
      </c>
      <c r="J132" s="168" t="s">
        <v>380</v>
      </c>
      <c r="K132" s="168"/>
      <c r="L132" s="168"/>
      <c r="M132" s="171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68"/>
      <c r="FZ132" s="168"/>
      <c r="GA132" s="168"/>
      <c r="GB132" s="168"/>
      <c r="GC132" s="168"/>
      <c r="GD132" s="168"/>
      <c r="GE132" s="168"/>
      <c r="GF132" s="168"/>
      <c r="GG132" s="168"/>
      <c r="GH132" s="168"/>
      <c r="GI132" s="168"/>
      <c r="GJ132" s="168"/>
      <c r="GK132" s="168"/>
      <c r="GL132" s="168"/>
      <c r="GM132" s="168"/>
      <c r="GN132" s="168"/>
      <c r="GO132" s="168"/>
      <c r="GP132" s="168"/>
      <c r="GQ132" s="168"/>
      <c r="GR132" s="168"/>
      <c r="GS132" s="168"/>
      <c r="GT132" s="168"/>
      <c r="GU132" s="168"/>
      <c r="GV132" s="168"/>
      <c r="GW132" s="168"/>
      <c r="GX132" s="168"/>
      <c r="GY132" s="168"/>
      <c r="GZ132" s="168"/>
      <c r="HA132" s="168"/>
      <c r="HB132" s="168"/>
      <c r="HC132" s="168"/>
      <c r="HD132" s="168"/>
      <c r="HE132" s="168"/>
      <c r="HF132" s="168"/>
      <c r="HG132" s="168"/>
      <c r="HH132" s="168"/>
      <c r="HI132" s="168"/>
      <c r="HJ132" s="168"/>
      <c r="HK132" s="168"/>
      <c r="HL132" s="168"/>
      <c r="HM132" s="168"/>
      <c r="HN132" s="168"/>
      <c r="HO132" s="168"/>
      <c r="HP132" s="168"/>
      <c r="HQ132" s="168"/>
      <c r="HR132" s="168"/>
      <c r="HS132" s="168"/>
      <c r="HT132" s="168"/>
      <c r="HU132" s="168"/>
      <c r="HV132" s="168"/>
      <c r="HW132" s="168"/>
      <c r="HX132" s="168"/>
      <c r="HY132" s="168"/>
      <c r="HZ132" s="168"/>
      <c r="IA132" s="168"/>
      <c r="IB132" s="168"/>
      <c r="IC132" s="168"/>
      <c r="ID132" s="168"/>
      <c r="IE132" s="168"/>
      <c r="IF132" s="168"/>
      <c r="IG132" s="168"/>
      <c r="IH132" s="168"/>
      <c r="II132" s="168"/>
      <c r="IJ132" s="168"/>
      <c r="IK132" s="168"/>
      <c r="IL132" s="168"/>
      <c r="IM132" s="168"/>
      <c r="IN132" s="168"/>
      <c r="IO132" s="168"/>
    </row>
    <row r="133" spans="1:249" s="172" customFormat="1" ht="18" customHeight="1">
      <c r="A133" s="15" t="s">
        <v>500</v>
      </c>
      <c r="B133" s="20">
        <f>SUM(B134)</f>
        <v>12582</v>
      </c>
      <c r="C133" s="20">
        <f aca="true" t="shared" si="58" ref="C133:G134">SUM(C134)</f>
        <v>6660</v>
      </c>
      <c r="D133" s="20">
        <f t="shared" si="58"/>
        <v>0</v>
      </c>
      <c r="E133" s="20">
        <f t="shared" si="58"/>
        <v>119</v>
      </c>
      <c r="F133" s="20">
        <f t="shared" si="58"/>
        <v>0</v>
      </c>
      <c r="G133" s="20">
        <f t="shared" si="58"/>
        <v>6541</v>
      </c>
      <c r="H133" s="20">
        <f t="shared" si="44"/>
        <v>-5922</v>
      </c>
      <c r="I133" s="15">
        <v>229</v>
      </c>
      <c r="J133" s="171" t="s">
        <v>376</v>
      </c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  <c r="IC133" s="171"/>
      <c r="ID133" s="171"/>
      <c r="IE133" s="171"/>
      <c r="IF133" s="171"/>
      <c r="IG133" s="171"/>
      <c r="IH133" s="171"/>
      <c r="II133" s="171"/>
      <c r="IJ133" s="171"/>
      <c r="IK133" s="171"/>
      <c r="IL133" s="171"/>
      <c r="IM133" s="171"/>
      <c r="IN133" s="171"/>
      <c r="IO133" s="171"/>
    </row>
    <row r="134" spans="1:249" s="175" customFormat="1" ht="18" customHeight="1">
      <c r="A134" s="16" t="s">
        <v>501</v>
      </c>
      <c r="B134" s="173">
        <f>SUM(B135)</f>
        <v>12582</v>
      </c>
      <c r="C134" s="173">
        <f t="shared" si="58"/>
        <v>6660</v>
      </c>
      <c r="D134" s="173">
        <f t="shared" si="58"/>
        <v>0</v>
      </c>
      <c r="E134" s="173">
        <f t="shared" si="58"/>
        <v>119</v>
      </c>
      <c r="F134" s="173">
        <f t="shared" si="58"/>
        <v>0</v>
      </c>
      <c r="G134" s="173">
        <f t="shared" si="58"/>
        <v>6541</v>
      </c>
      <c r="H134" s="173">
        <f aca="true" t="shared" si="59" ref="H134:H139">C134-B134</f>
        <v>-5922</v>
      </c>
      <c r="I134" s="16">
        <v>22999</v>
      </c>
      <c r="J134" s="174" t="s">
        <v>378</v>
      </c>
      <c r="K134" s="174"/>
      <c r="L134" s="174"/>
      <c r="M134" s="171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  <c r="BC134" s="174"/>
      <c r="BD134" s="174"/>
      <c r="BE134" s="174"/>
      <c r="BF134" s="174"/>
      <c r="BG134" s="174"/>
      <c r="BH134" s="174"/>
      <c r="BI134" s="174"/>
      <c r="BJ134" s="174"/>
      <c r="BK134" s="174"/>
      <c r="BL134" s="174"/>
      <c r="BM134" s="174"/>
      <c r="BN134" s="174"/>
      <c r="BO134" s="174"/>
      <c r="BP134" s="174"/>
      <c r="BQ134" s="174"/>
      <c r="BR134" s="174"/>
      <c r="BS134" s="174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/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74"/>
      <c r="DU134" s="174"/>
      <c r="DV134" s="174"/>
      <c r="DW134" s="174"/>
      <c r="DX134" s="174"/>
      <c r="DY134" s="174"/>
      <c r="DZ134" s="174"/>
      <c r="EA134" s="174"/>
      <c r="EB134" s="174"/>
      <c r="EC134" s="174"/>
      <c r="ED134" s="174"/>
      <c r="EE134" s="174"/>
      <c r="EF134" s="174"/>
      <c r="EG134" s="174"/>
      <c r="EH134" s="174"/>
      <c r="EI134" s="174"/>
      <c r="EJ134" s="174"/>
      <c r="EK134" s="174"/>
      <c r="EL134" s="174"/>
      <c r="EM134" s="174"/>
      <c r="EN134" s="174"/>
      <c r="EO134" s="174"/>
      <c r="EP134" s="174"/>
      <c r="EQ134" s="174"/>
      <c r="ER134" s="174"/>
      <c r="ES134" s="174"/>
      <c r="ET134" s="174"/>
      <c r="EU134" s="174"/>
      <c r="EV134" s="174"/>
      <c r="EW134" s="174"/>
      <c r="EX134" s="174"/>
      <c r="EY134" s="174"/>
      <c r="EZ134" s="174"/>
      <c r="FA134" s="174"/>
      <c r="FB134" s="174"/>
      <c r="FC134" s="174"/>
      <c r="FD134" s="174"/>
      <c r="FE134" s="174"/>
      <c r="FF134" s="174"/>
      <c r="FG134" s="174"/>
      <c r="FH134" s="174"/>
      <c r="FI134" s="174"/>
      <c r="FJ134" s="174"/>
      <c r="FK134" s="174"/>
      <c r="FL134" s="174"/>
      <c r="FM134" s="174"/>
      <c r="FN134" s="174"/>
      <c r="FO134" s="174"/>
      <c r="FP134" s="174"/>
      <c r="FQ134" s="174"/>
      <c r="FR134" s="174"/>
      <c r="FS134" s="174"/>
      <c r="FT134" s="174"/>
      <c r="FU134" s="174"/>
      <c r="FV134" s="174"/>
      <c r="FW134" s="174"/>
      <c r="FX134" s="174"/>
      <c r="FY134" s="174"/>
      <c r="FZ134" s="174"/>
      <c r="GA134" s="174"/>
      <c r="GB134" s="174"/>
      <c r="GC134" s="174"/>
      <c r="GD134" s="174"/>
      <c r="GE134" s="174"/>
      <c r="GF134" s="174"/>
      <c r="GG134" s="174"/>
      <c r="GH134" s="174"/>
      <c r="GI134" s="174"/>
      <c r="GJ134" s="174"/>
      <c r="GK134" s="174"/>
      <c r="GL134" s="174"/>
      <c r="GM134" s="174"/>
      <c r="GN134" s="174"/>
      <c r="GO134" s="174"/>
      <c r="GP134" s="174"/>
      <c r="GQ134" s="174"/>
      <c r="GR134" s="174"/>
      <c r="GS134" s="174"/>
      <c r="GT134" s="174"/>
      <c r="GU134" s="174"/>
      <c r="GV134" s="174"/>
      <c r="GW134" s="174"/>
      <c r="GX134" s="174"/>
      <c r="GY134" s="174"/>
      <c r="GZ134" s="174"/>
      <c r="HA134" s="174"/>
      <c r="HB134" s="174"/>
      <c r="HC134" s="174"/>
      <c r="HD134" s="174"/>
      <c r="HE134" s="174"/>
      <c r="HF134" s="174"/>
      <c r="HG134" s="174"/>
      <c r="HH134" s="174"/>
      <c r="HI134" s="174"/>
      <c r="HJ134" s="174"/>
      <c r="HK134" s="174"/>
      <c r="HL134" s="174"/>
      <c r="HM134" s="174"/>
      <c r="HN134" s="174"/>
      <c r="HO134" s="174"/>
      <c r="HP134" s="174"/>
      <c r="HQ134" s="174"/>
      <c r="HR134" s="174"/>
      <c r="HS134" s="174"/>
      <c r="HT134" s="174"/>
      <c r="HU134" s="174"/>
      <c r="HV134" s="174"/>
      <c r="HW134" s="174"/>
      <c r="HX134" s="174"/>
      <c r="HY134" s="174"/>
      <c r="HZ134" s="174"/>
      <c r="IA134" s="174"/>
      <c r="IB134" s="174"/>
      <c r="IC134" s="174"/>
      <c r="ID134" s="174"/>
      <c r="IE134" s="174"/>
      <c r="IF134" s="174"/>
      <c r="IG134" s="174"/>
      <c r="IH134" s="174"/>
      <c r="II134" s="174"/>
      <c r="IJ134" s="174"/>
      <c r="IK134" s="174"/>
      <c r="IL134" s="174"/>
      <c r="IM134" s="174"/>
      <c r="IN134" s="174"/>
      <c r="IO134" s="174"/>
    </row>
    <row r="135" spans="1:249" s="169" customFormat="1" ht="18" customHeight="1">
      <c r="A135" s="176" t="s">
        <v>502</v>
      </c>
      <c r="B135" s="167">
        <v>12582</v>
      </c>
      <c r="C135" s="167">
        <f>SUM(D135:G135)</f>
        <v>6660</v>
      </c>
      <c r="D135" s="167">
        <v>0</v>
      </c>
      <c r="E135" s="167">
        <v>119</v>
      </c>
      <c r="F135" s="167">
        <v>0</v>
      </c>
      <c r="G135" s="167">
        <v>6541</v>
      </c>
      <c r="H135" s="167">
        <f t="shared" si="59"/>
        <v>-5922</v>
      </c>
      <c r="I135" s="19">
        <v>2299901</v>
      </c>
      <c r="J135" s="168" t="s">
        <v>380</v>
      </c>
      <c r="K135" s="168"/>
      <c r="L135" s="168"/>
      <c r="M135" s="171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168"/>
      <c r="EL135" s="168"/>
      <c r="EM135" s="168"/>
      <c r="EN135" s="168"/>
      <c r="EO135" s="168"/>
      <c r="EP135" s="168"/>
      <c r="EQ135" s="168"/>
      <c r="ER135" s="168"/>
      <c r="ES135" s="168"/>
      <c r="ET135" s="168"/>
      <c r="EU135" s="168"/>
      <c r="EV135" s="168"/>
      <c r="EW135" s="168"/>
      <c r="EX135" s="168"/>
      <c r="EY135" s="168"/>
      <c r="EZ135" s="168"/>
      <c r="FA135" s="168"/>
      <c r="FB135" s="168"/>
      <c r="FC135" s="168"/>
      <c r="FD135" s="168"/>
      <c r="FE135" s="168"/>
      <c r="FF135" s="168"/>
      <c r="FG135" s="168"/>
      <c r="FH135" s="168"/>
      <c r="FI135" s="168"/>
      <c r="FJ135" s="168"/>
      <c r="FK135" s="168"/>
      <c r="FL135" s="168"/>
      <c r="FM135" s="168"/>
      <c r="FN135" s="168"/>
      <c r="FO135" s="168"/>
      <c r="FP135" s="168"/>
      <c r="FQ135" s="168"/>
      <c r="FR135" s="168"/>
      <c r="FS135" s="168"/>
      <c r="FT135" s="168"/>
      <c r="FU135" s="168"/>
      <c r="FV135" s="168"/>
      <c r="FW135" s="168"/>
      <c r="FX135" s="168"/>
      <c r="FY135" s="168"/>
      <c r="FZ135" s="168"/>
      <c r="GA135" s="168"/>
      <c r="GB135" s="168"/>
      <c r="GC135" s="168"/>
      <c r="GD135" s="168"/>
      <c r="GE135" s="168"/>
      <c r="GF135" s="168"/>
      <c r="GG135" s="168"/>
      <c r="GH135" s="168"/>
      <c r="GI135" s="168"/>
      <c r="GJ135" s="168"/>
      <c r="GK135" s="168"/>
      <c r="GL135" s="168"/>
      <c r="GM135" s="168"/>
      <c r="GN135" s="168"/>
      <c r="GO135" s="168"/>
      <c r="GP135" s="168"/>
      <c r="GQ135" s="168"/>
      <c r="GR135" s="168"/>
      <c r="GS135" s="168"/>
      <c r="GT135" s="168"/>
      <c r="GU135" s="168"/>
      <c r="GV135" s="168"/>
      <c r="GW135" s="168"/>
      <c r="GX135" s="168"/>
      <c r="GY135" s="168"/>
      <c r="GZ135" s="168"/>
      <c r="HA135" s="168"/>
      <c r="HB135" s="168"/>
      <c r="HC135" s="168"/>
      <c r="HD135" s="168"/>
      <c r="HE135" s="168"/>
      <c r="HF135" s="168"/>
      <c r="HG135" s="168"/>
      <c r="HH135" s="168"/>
      <c r="HI135" s="168"/>
      <c r="HJ135" s="168"/>
      <c r="HK135" s="168"/>
      <c r="HL135" s="168"/>
      <c r="HM135" s="168"/>
      <c r="HN135" s="168"/>
      <c r="HO135" s="168"/>
      <c r="HP135" s="168"/>
      <c r="HQ135" s="168"/>
      <c r="HR135" s="168"/>
      <c r="HS135" s="168"/>
      <c r="HT135" s="168"/>
      <c r="HU135" s="168"/>
      <c r="HV135" s="168"/>
      <c r="HW135" s="168"/>
      <c r="HX135" s="168"/>
      <c r="HY135" s="168"/>
      <c r="HZ135" s="168"/>
      <c r="IA135" s="168"/>
      <c r="IB135" s="168"/>
      <c r="IC135" s="168"/>
      <c r="ID135" s="168"/>
      <c r="IE135" s="168"/>
      <c r="IF135" s="168"/>
      <c r="IG135" s="168"/>
      <c r="IH135" s="168"/>
      <c r="II135" s="168"/>
      <c r="IJ135" s="168"/>
      <c r="IK135" s="168"/>
      <c r="IL135" s="168"/>
      <c r="IM135" s="168"/>
      <c r="IN135" s="168"/>
      <c r="IO135" s="168"/>
    </row>
    <row r="136" spans="1:249" s="172" customFormat="1" ht="18" customHeight="1">
      <c r="A136" s="177" t="s">
        <v>503</v>
      </c>
      <c r="B136" s="20">
        <f>SUM(B137)</f>
        <v>4207</v>
      </c>
      <c r="C136" s="20">
        <f aca="true" t="shared" si="60" ref="C136:G137">SUM(C137)</f>
        <v>8832</v>
      </c>
      <c r="D136" s="20">
        <f t="shared" si="60"/>
        <v>0</v>
      </c>
      <c r="E136" s="20">
        <f t="shared" si="60"/>
        <v>0</v>
      </c>
      <c r="F136" s="20">
        <f t="shared" si="60"/>
        <v>8832</v>
      </c>
      <c r="G136" s="20">
        <f t="shared" si="60"/>
        <v>0</v>
      </c>
      <c r="H136" s="20">
        <f t="shared" si="59"/>
        <v>4625</v>
      </c>
      <c r="I136" s="15">
        <v>232</v>
      </c>
      <c r="J136" s="171" t="s">
        <v>376</v>
      </c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  <c r="IC136" s="171"/>
      <c r="ID136" s="171"/>
      <c r="IE136" s="171"/>
      <c r="IF136" s="171"/>
      <c r="IG136" s="171"/>
      <c r="IH136" s="171"/>
      <c r="II136" s="171"/>
      <c r="IJ136" s="171"/>
      <c r="IK136" s="171"/>
      <c r="IL136" s="171"/>
      <c r="IM136" s="171"/>
      <c r="IN136" s="171"/>
      <c r="IO136" s="171"/>
    </row>
    <row r="137" spans="1:249" s="175" customFormat="1" ht="18" customHeight="1">
      <c r="A137" s="18" t="s">
        <v>504</v>
      </c>
      <c r="B137" s="173">
        <f>SUM(B138)</f>
        <v>4207</v>
      </c>
      <c r="C137" s="173">
        <f t="shared" si="60"/>
        <v>8832</v>
      </c>
      <c r="D137" s="173">
        <f t="shared" si="60"/>
        <v>0</v>
      </c>
      <c r="E137" s="173">
        <f t="shared" si="60"/>
        <v>0</v>
      </c>
      <c r="F137" s="173">
        <f t="shared" si="60"/>
        <v>8832</v>
      </c>
      <c r="G137" s="173">
        <f t="shared" si="60"/>
        <v>0</v>
      </c>
      <c r="H137" s="173">
        <f t="shared" si="59"/>
        <v>4625</v>
      </c>
      <c r="I137" s="16">
        <v>23203</v>
      </c>
      <c r="J137" s="174" t="s">
        <v>378</v>
      </c>
      <c r="K137" s="174"/>
      <c r="L137" s="174"/>
      <c r="M137" s="171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4"/>
      <c r="BN137" s="174"/>
      <c r="BO137" s="174"/>
      <c r="BP137" s="174"/>
      <c r="BQ137" s="174"/>
      <c r="BR137" s="174"/>
      <c r="BS137" s="174"/>
      <c r="BT137" s="174"/>
      <c r="BU137" s="174"/>
      <c r="BV137" s="174"/>
      <c r="BW137" s="174"/>
      <c r="BX137" s="174"/>
      <c r="BY137" s="174"/>
      <c r="BZ137" s="174"/>
      <c r="CA137" s="174"/>
      <c r="CB137" s="174"/>
      <c r="CC137" s="174"/>
      <c r="CD137" s="174"/>
      <c r="CE137" s="174"/>
      <c r="CF137" s="174"/>
      <c r="CG137" s="174"/>
      <c r="CH137" s="174"/>
      <c r="CI137" s="174"/>
      <c r="CJ137" s="174"/>
      <c r="CK137" s="174"/>
      <c r="CL137" s="174"/>
      <c r="CM137" s="174"/>
      <c r="CN137" s="174"/>
      <c r="CO137" s="174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74"/>
      <c r="CZ137" s="174"/>
      <c r="DA137" s="174"/>
      <c r="DB137" s="174"/>
      <c r="DC137" s="174"/>
      <c r="DD137" s="174"/>
      <c r="DE137" s="174"/>
      <c r="DF137" s="174"/>
      <c r="DG137" s="174"/>
      <c r="DH137" s="174"/>
      <c r="DI137" s="174"/>
      <c r="DJ137" s="174"/>
      <c r="DK137" s="174"/>
      <c r="DL137" s="174"/>
      <c r="DM137" s="174"/>
      <c r="DN137" s="174"/>
      <c r="DO137" s="174"/>
      <c r="DP137" s="174"/>
      <c r="DQ137" s="174"/>
      <c r="DR137" s="174"/>
      <c r="DS137" s="174"/>
      <c r="DT137" s="174"/>
      <c r="DU137" s="174"/>
      <c r="DV137" s="174"/>
      <c r="DW137" s="174"/>
      <c r="DX137" s="174"/>
      <c r="DY137" s="174"/>
      <c r="DZ137" s="174"/>
      <c r="EA137" s="174"/>
      <c r="EB137" s="174"/>
      <c r="EC137" s="174"/>
      <c r="ED137" s="174"/>
      <c r="EE137" s="174"/>
      <c r="EF137" s="174"/>
      <c r="EG137" s="174"/>
      <c r="EH137" s="174"/>
      <c r="EI137" s="174"/>
      <c r="EJ137" s="174"/>
      <c r="EK137" s="174"/>
      <c r="EL137" s="174"/>
      <c r="EM137" s="174"/>
      <c r="EN137" s="174"/>
      <c r="EO137" s="174"/>
      <c r="EP137" s="174"/>
      <c r="EQ137" s="174"/>
      <c r="ER137" s="174"/>
      <c r="ES137" s="174"/>
      <c r="ET137" s="174"/>
      <c r="EU137" s="174"/>
      <c r="EV137" s="174"/>
      <c r="EW137" s="174"/>
      <c r="EX137" s="174"/>
      <c r="EY137" s="174"/>
      <c r="EZ137" s="174"/>
      <c r="FA137" s="174"/>
      <c r="FB137" s="174"/>
      <c r="FC137" s="174"/>
      <c r="FD137" s="174"/>
      <c r="FE137" s="174"/>
      <c r="FF137" s="174"/>
      <c r="FG137" s="174"/>
      <c r="FH137" s="174"/>
      <c r="FI137" s="174"/>
      <c r="FJ137" s="174"/>
      <c r="FK137" s="174"/>
      <c r="FL137" s="174"/>
      <c r="FM137" s="174"/>
      <c r="FN137" s="174"/>
      <c r="FO137" s="174"/>
      <c r="FP137" s="174"/>
      <c r="FQ137" s="174"/>
      <c r="FR137" s="174"/>
      <c r="FS137" s="174"/>
      <c r="FT137" s="174"/>
      <c r="FU137" s="174"/>
      <c r="FV137" s="174"/>
      <c r="FW137" s="174"/>
      <c r="FX137" s="174"/>
      <c r="FY137" s="174"/>
      <c r="FZ137" s="174"/>
      <c r="GA137" s="174"/>
      <c r="GB137" s="174"/>
      <c r="GC137" s="174"/>
      <c r="GD137" s="174"/>
      <c r="GE137" s="174"/>
      <c r="GF137" s="174"/>
      <c r="GG137" s="174"/>
      <c r="GH137" s="174"/>
      <c r="GI137" s="174"/>
      <c r="GJ137" s="174"/>
      <c r="GK137" s="174"/>
      <c r="GL137" s="174"/>
      <c r="GM137" s="174"/>
      <c r="GN137" s="174"/>
      <c r="GO137" s="174"/>
      <c r="GP137" s="174"/>
      <c r="GQ137" s="174"/>
      <c r="GR137" s="174"/>
      <c r="GS137" s="174"/>
      <c r="GT137" s="174"/>
      <c r="GU137" s="174"/>
      <c r="GV137" s="174"/>
      <c r="GW137" s="174"/>
      <c r="GX137" s="174"/>
      <c r="GY137" s="174"/>
      <c r="GZ137" s="174"/>
      <c r="HA137" s="174"/>
      <c r="HB137" s="174"/>
      <c r="HC137" s="174"/>
      <c r="HD137" s="174"/>
      <c r="HE137" s="174"/>
      <c r="HF137" s="174"/>
      <c r="HG137" s="174"/>
      <c r="HH137" s="174"/>
      <c r="HI137" s="174"/>
      <c r="HJ137" s="174"/>
      <c r="HK137" s="174"/>
      <c r="HL137" s="174"/>
      <c r="HM137" s="174"/>
      <c r="HN137" s="174"/>
      <c r="HO137" s="174"/>
      <c r="HP137" s="174"/>
      <c r="HQ137" s="174"/>
      <c r="HR137" s="174"/>
      <c r="HS137" s="174"/>
      <c r="HT137" s="174"/>
      <c r="HU137" s="174"/>
      <c r="HV137" s="174"/>
      <c r="HW137" s="174"/>
      <c r="HX137" s="174"/>
      <c r="HY137" s="174"/>
      <c r="HZ137" s="174"/>
      <c r="IA137" s="174"/>
      <c r="IB137" s="174"/>
      <c r="IC137" s="174"/>
      <c r="ID137" s="174"/>
      <c r="IE137" s="174"/>
      <c r="IF137" s="174"/>
      <c r="IG137" s="174"/>
      <c r="IH137" s="174"/>
      <c r="II137" s="174"/>
      <c r="IJ137" s="174"/>
      <c r="IK137" s="174"/>
      <c r="IL137" s="174"/>
      <c r="IM137" s="174"/>
      <c r="IN137" s="174"/>
      <c r="IO137" s="174"/>
    </row>
    <row r="138" spans="1:249" s="169" customFormat="1" ht="18" customHeight="1">
      <c r="A138" s="19" t="s">
        <v>505</v>
      </c>
      <c r="B138" s="167">
        <v>4207</v>
      </c>
      <c r="C138" s="167">
        <f>SUM(D138:G138)</f>
        <v>8832</v>
      </c>
      <c r="D138" s="167"/>
      <c r="E138" s="167"/>
      <c r="F138" s="167">
        <v>8832</v>
      </c>
      <c r="G138" s="167"/>
      <c r="H138" s="167">
        <f t="shared" si="59"/>
        <v>4625</v>
      </c>
      <c r="I138" s="19">
        <v>2320301</v>
      </c>
      <c r="J138" s="168" t="s">
        <v>380</v>
      </c>
      <c r="K138" s="168"/>
      <c r="L138" s="168"/>
      <c r="M138" s="171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8"/>
      <c r="FT138" s="168"/>
      <c r="FU138" s="168"/>
      <c r="FV138" s="168"/>
      <c r="FW138" s="168"/>
      <c r="FX138" s="168"/>
      <c r="FY138" s="168"/>
      <c r="FZ138" s="168"/>
      <c r="GA138" s="168"/>
      <c r="GB138" s="168"/>
      <c r="GC138" s="168"/>
      <c r="GD138" s="168"/>
      <c r="GE138" s="168"/>
      <c r="GF138" s="168"/>
      <c r="GG138" s="168"/>
      <c r="GH138" s="168"/>
      <c r="GI138" s="168"/>
      <c r="GJ138" s="168"/>
      <c r="GK138" s="168"/>
      <c r="GL138" s="168"/>
      <c r="GM138" s="168"/>
      <c r="GN138" s="168"/>
      <c r="GO138" s="168"/>
      <c r="GP138" s="168"/>
      <c r="GQ138" s="168"/>
      <c r="GR138" s="168"/>
      <c r="GS138" s="168"/>
      <c r="GT138" s="168"/>
      <c r="GU138" s="168"/>
      <c r="GV138" s="168"/>
      <c r="GW138" s="168"/>
      <c r="GX138" s="168"/>
      <c r="GY138" s="168"/>
      <c r="GZ138" s="168"/>
      <c r="HA138" s="168"/>
      <c r="HB138" s="168"/>
      <c r="HC138" s="168"/>
      <c r="HD138" s="168"/>
      <c r="HE138" s="168"/>
      <c r="HF138" s="168"/>
      <c r="HG138" s="168"/>
      <c r="HH138" s="168"/>
      <c r="HI138" s="168"/>
      <c r="HJ138" s="168"/>
      <c r="HK138" s="168"/>
      <c r="HL138" s="168"/>
      <c r="HM138" s="168"/>
      <c r="HN138" s="168"/>
      <c r="HO138" s="168"/>
      <c r="HP138" s="168"/>
      <c r="HQ138" s="168"/>
      <c r="HR138" s="168"/>
      <c r="HS138" s="168"/>
      <c r="HT138" s="168"/>
      <c r="HU138" s="168"/>
      <c r="HV138" s="168"/>
      <c r="HW138" s="168"/>
      <c r="HX138" s="168"/>
      <c r="HY138" s="168"/>
      <c r="HZ138" s="168"/>
      <c r="IA138" s="168"/>
      <c r="IB138" s="168"/>
      <c r="IC138" s="168"/>
      <c r="ID138" s="168"/>
      <c r="IE138" s="168"/>
      <c r="IF138" s="168"/>
      <c r="IG138" s="168"/>
      <c r="IH138" s="168"/>
      <c r="II138" s="168"/>
      <c r="IJ138" s="168"/>
      <c r="IK138" s="168"/>
      <c r="IL138" s="168"/>
      <c r="IM138" s="168"/>
      <c r="IN138" s="168"/>
      <c r="IO138" s="168"/>
    </row>
    <row r="139" spans="1:249" s="172" customFormat="1" ht="18" customHeight="1">
      <c r="A139" s="20" t="s">
        <v>370</v>
      </c>
      <c r="B139" s="20">
        <f aca="true" t="shared" si="61" ref="B139:G139">SUM(B6,B17,B20,B40,B48,B57,B78,B92,B95,B103,B117,B121,B125,B130,B133,B136)</f>
        <v>26081</v>
      </c>
      <c r="C139" s="20">
        <f t="shared" si="61"/>
        <v>26081</v>
      </c>
      <c r="D139" s="20">
        <f t="shared" si="61"/>
        <v>1933</v>
      </c>
      <c r="E139" s="20">
        <f t="shared" si="61"/>
        <v>854</v>
      </c>
      <c r="F139" s="20">
        <f t="shared" si="61"/>
        <v>8832</v>
      </c>
      <c r="G139" s="20">
        <f t="shared" si="61"/>
        <v>14462</v>
      </c>
      <c r="H139" s="20">
        <f t="shared" si="59"/>
        <v>0</v>
      </c>
      <c r="I139" s="15"/>
      <c r="J139" s="171" t="s">
        <v>376</v>
      </c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  <c r="IC139" s="171"/>
      <c r="ID139" s="171"/>
      <c r="IE139" s="171"/>
      <c r="IF139" s="171"/>
      <c r="IG139" s="171"/>
      <c r="IH139" s="171"/>
      <c r="II139" s="171"/>
      <c r="IJ139" s="171"/>
      <c r="IK139" s="171"/>
      <c r="IL139" s="171"/>
      <c r="IM139" s="171"/>
      <c r="IN139" s="171"/>
      <c r="IO139" s="171"/>
    </row>
  </sheetData>
  <sheetProtection/>
  <mergeCells count="6">
    <mergeCell ref="B4:B5"/>
    <mergeCell ref="A4:A5"/>
    <mergeCell ref="C4:G4"/>
    <mergeCell ref="H4:H5"/>
    <mergeCell ref="G3:H3"/>
    <mergeCell ref="A2:H2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2020-11-26T10:45:35Z</cp:lastPrinted>
  <dcterms:created xsi:type="dcterms:W3CDTF">2018-10-05T08:18:25Z</dcterms:created>
  <dcterms:modified xsi:type="dcterms:W3CDTF">2020-11-26T10:45:36Z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