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325" windowHeight="9780" activeTab="7"/>
  </bookViews>
  <sheets>
    <sheet name="表面" sheetId="1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  <sheet name="附表六" sheetId="7" r:id="rId7"/>
    <sheet name="附表七" sheetId="8" r:id="rId8"/>
  </sheets>
  <externalReferences>
    <externalReference r:id="rId11"/>
  </externalReferences>
  <definedNames>
    <definedName name="___ADD1">#REF!</definedName>
    <definedName name="__ADD1">#REF!</definedName>
    <definedName name="_ADD1" localSheetId="6">#REF!</definedName>
    <definedName name="_ADD1" localSheetId="4">#REF!</definedName>
    <definedName name="_ADD1" localSheetId="1">#REF!</definedName>
    <definedName name="_ADD1">#REF!</definedName>
    <definedName name="_xlnm._FilterDatabase" localSheetId="2" hidden="1">'附表二'!$A$5:$U$5</definedName>
    <definedName name="_xlnm._FilterDatabase" localSheetId="5" hidden="1">'附表五'!$A$4:$L$66</definedName>
    <definedName name="_xlnm.Print_Area" localSheetId="2">'附表二'!$A$1:$O$383</definedName>
    <definedName name="_xlnm.Print_Area" localSheetId="3">'附表三'!$A$1:$F$117</definedName>
    <definedName name="_xlnm.Print_Area" hidden="1">#N/A</definedName>
    <definedName name="_xlnm.Print_Titles" localSheetId="2">'附表二'!$4:$5</definedName>
    <definedName name="_xlnm.Print_Titles" localSheetId="3">'附表三'!$4:$4</definedName>
    <definedName name="_xlnm.Print_Titles" localSheetId="5">'附表五'!$4:$4</definedName>
    <definedName name="_xlnm.Print_Titles" hidden="1">#N/A</definedName>
  </definedNames>
  <calcPr fullCalcOnLoad="1"/>
</workbook>
</file>

<file path=xl/comments6.xml><?xml version="1.0" encoding="utf-8"?>
<comments xmlns="http://schemas.openxmlformats.org/spreadsheetml/2006/main">
  <authors>
    <author>xb21cn</author>
  </authors>
  <commentList>
    <comment ref="B6" authorId="0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2022年2号地块，市一建，157亩。</t>
        </r>
      </text>
    </comment>
    <comment ref="B7" authorId="0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2022年3号地块，地产开发，39.22亩。</t>
        </r>
      </text>
    </comment>
    <comment ref="B8" authorId="0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2022年2号地块，市一建，59.78亩。</t>
        </r>
      </text>
    </comment>
    <comment ref="B9" authorId="0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2022年4号地块，城市综合，232.33亩。</t>
        </r>
      </text>
    </comment>
  </commentList>
</comments>
</file>

<file path=xl/sharedStrings.xml><?xml version="1.0" encoding="utf-8"?>
<sst xmlns="http://schemas.openxmlformats.org/spreadsheetml/2006/main" count="1126" uniqueCount="648">
  <si>
    <r>
      <t>鲤城区202</t>
    </r>
    <r>
      <rPr>
        <b/>
        <sz val="32"/>
        <rFont val="华文中宋"/>
        <family val="0"/>
      </rPr>
      <t>2</t>
    </r>
    <r>
      <rPr>
        <b/>
        <sz val="32"/>
        <rFont val="华文中宋"/>
        <family val="0"/>
      </rPr>
      <t>年财政收支调整预算表</t>
    </r>
  </si>
  <si>
    <t xml:space="preserve">             附表一：2022年一般公共预算收支调整预算平衡表</t>
  </si>
  <si>
    <r>
      <rPr>
        <sz val="16"/>
        <rFont val="黑体"/>
        <family val="3"/>
      </rPr>
      <t>附表一</t>
    </r>
  </si>
  <si>
    <r>
      <t>2022</t>
    </r>
    <r>
      <rPr>
        <sz val="22"/>
        <rFont val="方正小标宋简体"/>
        <family val="0"/>
      </rPr>
      <t>年一般公共预算收支调整预算平衡表</t>
    </r>
  </si>
  <si>
    <r>
      <rPr>
        <sz val="12"/>
        <rFont val="仿宋"/>
        <family val="3"/>
      </rPr>
      <t>收入项目</t>
    </r>
  </si>
  <si>
    <r>
      <rPr>
        <sz val="12"/>
        <rFont val="仿宋"/>
        <family val="3"/>
      </rPr>
      <t>年初
预算</t>
    </r>
  </si>
  <si>
    <r>
      <rPr>
        <sz val="12"/>
        <rFont val="仿宋"/>
        <family val="3"/>
      </rPr>
      <t>调整
预算</t>
    </r>
  </si>
  <si>
    <r>
      <rPr>
        <sz val="12"/>
        <rFont val="仿宋"/>
        <family val="3"/>
      </rPr>
      <t>增减</t>
    </r>
  </si>
  <si>
    <r>
      <rPr>
        <sz val="12"/>
        <rFont val="仿宋"/>
        <family val="3"/>
      </rPr>
      <t>备注</t>
    </r>
  </si>
  <si>
    <r>
      <rPr>
        <sz val="12"/>
        <rFont val="仿宋"/>
        <family val="3"/>
      </rPr>
      <t>支出项目</t>
    </r>
  </si>
  <si>
    <r>
      <rPr>
        <sz val="12"/>
        <rFont val="仿宋"/>
        <family val="3"/>
      </rPr>
      <t>金额</t>
    </r>
  </si>
  <si>
    <r>
      <rPr>
        <sz val="12"/>
        <rFont val="黑体"/>
        <family val="3"/>
      </rPr>
      <t>一、一般公共预算收入</t>
    </r>
  </si>
  <si>
    <r>
      <rPr>
        <sz val="12"/>
        <rFont val="黑体"/>
        <family val="3"/>
      </rPr>
      <t>一、上解上级支出</t>
    </r>
  </si>
  <si>
    <r>
      <rPr>
        <sz val="12"/>
        <rFont val="黑体"/>
        <family val="3"/>
      </rPr>
      <t>二、返还性收入</t>
    </r>
  </si>
  <si>
    <r>
      <t xml:space="preserve">    1</t>
    </r>
    <r>
      <rPr>
        <sz val="12"/>
        <rFont val="仿宋"/>
        <family val="3"/>
      </rPr>
      <t>、原体制上解基数</t>
    </r>
  </si>
  <si>
    <r>
      <rPr>
        <sz val="12"/>
        <rFont val="黑体"/>
        <family val="3"/>
      </rPr>
      <t>三、上级财力补助</t>
    </r>
  </si>
  <si>
    <r>
      <t xml:space="preserve">    2</t>
    </r>
    <r>
      <rPr>
        <sz val="12"/>
        <rFont val="仿宋"/>
        <family val="3"/>
      </rPr>
      <t>、增值税</t>
    </r>
    <r>
      <rPr>
        <sz val="12"/>
        <rFont val="Times New Roman"/>
        <family val="1"/>
      </rPr>
      <t>“</t>
    </r>
    <r>
      <rPr>
        <sz val="12"/>
        <rFont val="仿宋"/>
        <family val="3"/>
      </rPr>
      <t>五五分享</t>
    </r>
    <r>
      <rPr>
        <sz val="12"/>
        <rFont val="Times New Roman"/>
        <family val="1"/>
      </rPr>
      <t>”</t>
    </r>
    <r>
      <rPr>
        <sz val="12"/>
        <rFont val="仿宋"/>
        <family val="3"/>
      </rPr>
      <t>税收返还</t>
    </r>
  </si>
  <si>
    <r>
      <t xml:space="preserve">    1</t>
    </r>
    <r>
      <rPr>
        <sz val="12"/>
        <rFont val="仿宋"/>
        <family val="3"/>
      </rPr>
      <t>、区外企业税收</t>
    </r>
  </si>
  <si>
    <t xml:space="preserve"> </t>
  </si>
  <si>
    <r>
      <t xml:space="preserve">    3</t>
    </r>
    <r>
      <rPr>
        <sz val="12"/>
        <rFont val="仿宋"/>
        <family val="3"/>
      </rPr>
      <t>、省级固定分成收入上解</t>
    </r>
  </si>
  <si>
    <r>
      <t xml:space="preserve">    2</t>
    </r>
    <r>
      <rPr>
        <sz val="12"/>
        <rFont val="仿宋"/>
        <family val="3"/>
      </rPr>
      <t>、车船税</t>
    </r>
  </si>
  <si>
    <r>
      <t xml:space="preserve">    4</t>
    </r>
    <r>
      <rPr>
        <sz val="12"/>
        <rFont val="仿宋"/>
        <family val="3"/>
      </rPr>
      <t>、市级增收分成上解</t>
    </r>
  </si>
  <si>
    <r>
      <t xml:space="preserve">    3</t>
    </r>
    <r>
      <rPr>
        <sz val="12"/>
        <rFont val="仿宋"/>
        <family val="3"/>
      </rPr>
      <t>、二手房交易税收</t>
    </r>
  </si>
  <si>
    <r>
      <t xml:space="preserve">    5</t>
    </r>
    <r>
      <rPr>
        <sz val="12"/>
        <rFont val="仿宋"/>
        <family val="3"/>
      </rPr>
      <t>、其他上解</t>
    </r>
  </si>
  <si>
    <r>
      <t xml:space="preserve">    4</t>
    </r>
    <r>
      <rPr>
        <sz val="12"/>
        <rFont val="仿宋"/>
        <family val="3"/>
      </rPr>
      <t>、其他财力性补助</t>
    </r>
  </si>
  <si>
    <r>
      <rPr>
        <sz val="12"/>
        <rFont val="黑体"/>
        <family val="3"/>
      </rPr>
      <t>二、体制财力</t>
    </r>
  </si>
  <si>
    <r>
      <rPr>
        <sz val="12"/>
        <rFont val="黑体"/>
        <family val="3"/>
      </rPr>
      <t>四、债务转贷收入</t>
    </r>
  </si>
  <si>
    <t>三、上缴地方政府一般债券还本</t>
  </si>
  <si>
    <r>
      <rPr>
        <sz val="12"/>
        <rFont val="黑体"/>
        <family val="3"/>
      </rPr>
      <t>上级财力补助</t>
    </r>
  </si>
  <si>
    <r>
      <rPr>
        <sz val="12"/>
        <rFont val="黑体"/>
        <family val="3"/>
      </rPr>
      <t>五、调入资金</t>
    </r>
  </si>
  <si>
    <r>
      <rPr>
        <sz val="12"/>
        <rFont val="黑体"/>
        <family val="3"/>
      </rPr>
      <t>四、一般公共预算支出</t>
    </r>
  </si>
  <si>
    <r>
      <rPr>
        <sz val="12"/>
        <rFont val="黑体"/>
        <family val="3"/>
      </rPr>
      <t>六、调入预算稳定调节基金</t>
    </r>
  </si>
  <si>
    <r>
      <rPr>
        <sz val="12"/>
        <rFont val="黑体"/>
        <family val="3"/>
      </rPr>
      <t>五、预算稳定调节基金安排支出</t>
    </r>
  </si>
  <si>
    <r>
      <rPr>
        <sz val="12"/>
        <rFont val="黑体"/>
        <family val="3"/>
      </rPr>
      <t>七、上级转移支付资金收入</t>
    </r>
  </si>
  <si>
    <r>
      <rPr>
        <sz val="12"/>
        <rFont val="黑体"/>
        <family val="3"/>
      </rPr>
      <t>六、上级转移支付资金安排支出</t>
    </r>
  </si>
  <si>
    <r>
      <rPr>
        <b/>
        <sz val="12"/>
        <rFont val="仿宋_GB2312"/>
        <family val="0"/>
      </rPr>
      <t>收入合计</t>
    </r>
  </si>
  <si>
    <r>
      <rPr>
        <b/>
        <sz val="12"/>
        <rFont val="仿宋_GB2312"/>
        <family val="0"/>
      </rPr>
      <t>支出合计</t>
    </r>
  </si>
  <si>
    <r>
      <rPr>
        <sz val="12"/>
        <rFont val="宋体"/>
        <family val="0"/>
      </rPr>
      <t>超收</t>
    </r>
  </si>
  <si>
    <t>单位：万元</t>
  </si>
  <si>
    <r>
      <t>202</t>
    </r>
    <r>
      <rPr>
        <sz val="22"/>
        <rFont val="方正小标宋简体"/>
        <family val="0"/>
      </rPr>
      <t>2</t>
    </r>
    <r>
      <rPr>
        <sz val="22"/>
        <rFont val="方正小标宋简体"/>
        <family val="0"/>
      </rPr>
      <t>年一般公共预算支出调整预算情况表</t>
    </r>
  </si>
  <si>
    <r>
      <rPr>
        <sz val="10"/>
        <rFont val="仿宋"/>
        <family val="3"/>
      </rPr>
      <t>单位：万元</t>
    </r>
  </si>
  <si>
    <r>
      <rPr>
        <sz val="10"/>
        <rFont val="仿宋"/>
        <family val="3"/>
      </rPr>
      <t>科目名称</t>
    </r>
  </si>
  <si>
    <r>
      <t>2021</t>
    </r>
    <r>
      <rPr>
        <sz val="10"/>
        <rFont val="仿宋"/>
        <family val="3"/>
      </rPr>
      <t>年调
整预算数</t>
    </r>
  </si>
  <si>
    <r>
      <t>2022</t>
    </r>
    <r>
      <rPr>
        <sz val="10"/>
        <rFont val="仿宋"/>
        <family val="3"/>
      </rPr>
      <t>年年
初预算数</t>
    </r>
  </si>
  <si>
    <r>
      <t>2022</t>
    </r>
    <r>
      <rPr>
        <sz val="10"/>
        <rFont val="仿宋"/>
        <family val="3"/>
      </rPr>
      <t>年年初预算数</t>
    </r>
  </si>
  <si>
    <r>
      <t>2022</t>
    </r>
    <r>
      <rPr>
        <sz val="10"/>
        <rFont val="仿宋"/>
        <family val="3"/>
      </rPr>
      <t>年调整预算数</t>
    </r>
  </si>
  <si>
    <r>
      <rPr>
        <sz val="10"/>
        <rFont val="仿宋"/>
        <family val="3"/>
      </rPr>
      <t>比年初预
算数增减</t>
    </r>
  </si>
  <si>
    <r>
      <rPr>
        <sz val="10"/>
        <rFont val="仿宋"/>
        <family val="3"/>
      </rPr>
      <t>调整预算数比上年预算数增减</t>
    </r>
  </si>
  <si>
    <r>
      <rPr>
        <sz val="10"/>
        <rFont val="仿宋"/>
        <family val="3"/>
      </rPr>
      <t>备注</t>
    </r>
  </si>
  <si>
    <r>
      <rPr>
        <sz val="10"/>
        <rFont val="仿宋"/>
        <family val="3"/>
      </rPr>
      <t>人员经费</t>
    </r>
  </si>
  <si>
    <r>
      <rPr>
        <sz val="10"/>
        <rFont val="仿宋"/>
        <family val="3"/>
      </rPr>
      <t>公用经费</t>
    </r>
  </si>
  <si>
    <r>
      <rPr>
        <sz val="10"/>
        <rFont val="仿宋"/>
        <family val="3"/>
      </rPr>
      <t>债务利息
及发行费</t>
    </r>
  </si>
  <si>
    <r>
      <rPr>
        <sz val="10"/>
        <rFont val="仿宋"/>
        <family val="3"/>
      </rPr>
      <t>专项经费</t>
    </r>
  </si>
  <si>
    <r>
      <rPr>
        <sz val="10"/>
        <rFont val="仿宋"/>
        <family val="3"/>
      </rPr>
      <t>合计</t>
    </r>
  </si>
  <si>
    <r>
      <rPr>
        <sz val="10"/>
        <rFont val="黑体"/>
        <family val="3"/>
      </rPr>
      <t>一、一般公共服务支出</t>
    </r>
  </si>
  <si>
    <r>
      <rPr>
        <sz val="10"/>
        <rFont val="黑体"/>
        <family val="3"/>
      </rPr>
      <t>类</t>
    </r>
  </si>
  <si>
    <r>
      <t xml:space="preserve">    1.</t>
    </r>
    <r>
      <rPr>
        <sz val="10"/>
        <rFont val="楷体"/>
        <family val="3"/>
      </rPr>
      <t>人大事务</t>
    </r>
  </si>
  <si>
    <r>
      <rPr>
        <sz val="10"/>
        <rFont val="楷体"/>
        <family val="3"/>
      </rPr>
      <t>款</t>
    </r>
  </si>
  <si>
    <r>
      <t xml:space="preserve">      </t>
    </r>
    <r>
      <rPr>
        <sz val="10"/>
        <rFont val="仿宋"/>
        <family val="3"/>
      </rPr>
      <t>①行政运行</t>
    </r>
  </si>
  <si>
    <r>
      <rPr>
        <b/>
        <sz val="10"/>
        <rFont val="仿宋"/>
        <family val="3"/>
      </rPr>
      <t>项</t>
    </r>
  </si>
  <si>
    <r>
      <t xml:space="preserve">      </t>
    </r>
    <r>
      <rPr>
        <sz val="10"/>
        <rFont val="仿宋"/>
        <family val="3"/>
      </rPr>
      <t>②一般行政管理事务</t>
    </r>
  </si>
  <si>
    <r>
      <t xml:space="preserve">      </t>
    </r>
    <r>
      <rPr>
        <sz val="10"/>
        <rFont val="仿宋"/>
        <family val="3"/>
      </rPr>
      <t>③人大会议</t>
    </r>
  </si>
  <si>
    <r>
      <t xml:space="preserve">      </t>
    </r>
    <r>
      <rPr>
        <sz val="10"/>
        <rFont val="仿宋"/>
        <family val="3"/>
      </rPr>
      <t>④代表工作</t>
    </r>
  </si>
  <si>
    <r>
      <t xml:space="preserve">      </t>
    </r>
    <r>
      <rPr>
        <sz val="10"/>
        <rFont val="仿宋"/>
        <family val="3"/>
      </rPr>
      <t>⑤事业运行</t>
    </r>
  </si>
  <si>
    <r>
      <t xml:space="preserve">    2.</t>
    </r>
    <r>
      <rPr>
        <sz val="10"/>
        <rFont val="楷体"/>
        <family val="3"/>
      </rPr>
      <t>政协事务</t>
    </r>
  </si>
  <si>
    <r>
      <t xml:space="preserve">      </t>
    </r>
    <r>
      <rPr>
        <sz val="10"/>
        <rFont val="仿宋"/>
        <family val="3"/>
      </rPr>
      <t>③政协会议</t>
    </r>
  </si>
  <si>
    <r>
      <t xml:space="preserve">      </t>
    </r>
    <r>
      <rPr>
        <sz val="10"/>
        <rFont val="仿宋"/>
        <family val="3"/>
      </rPr>
      <t>④事业运行</t>
    </r>
  </si>
  <si>
    <r>
      <t xml:space="preserve">    3.</t>
    </r>
    <r>
      <rPr>
        <sz val="10"/>
        <rFont val="楷体"/>
        <family val="3"/>
      </rPr>
      <t>政府办公厅（室）及相关机构事务</t>
    </r>
  </si>
  <si>
    <r>
      <t xml:space="preserve">      </t>
    </r>
    <r>
      <rPr>
        <sz val="10"/>
        <rFont val="仿宋"/>
        <family val="3"/>
      </rPr>
      <t>③机关服务</t>
    </r>
  </si>
  <si>
    <r>
      <t xml:space="preserve">      </t>
    </r>
    <r>
      <rPr>
        <sz val="10"/>
        <rFont val="仿宋"/>
        <family val="3"/>
      </rPr>
      <t>④政务公开审批</t>
    </r>
  </si>
  <si>
    <r>
      <t xml:space="preserve">      </t>
    </r>
    <r>
      <rPr>
        <sz val="10"/>
        <rFont val="仿宋"/>
        <family val="3"/>
      </rPr>
      <t>⑤信访事务</t>
    </r>
  </si>
  <si>
    <r>
      <t xml:space="preserve">      </t>
    </r>
    <r>
      <rPr>
        <sz val="10"/>
        <rFont val="仿宋"/>
        <family val="3"/>
      </rPr>
      <t>⑥事业运行</t>
    </r>
  </si>
  <si>
    <r>
      <t xml:space="preserve">    4.</t>
    </r>
    <r>
      <rPr>
        <sz val="10"/>
        <rFont val="楷体"/>
        <family val="3"/>
      </rPr>
      <t>发展与改革事务</t>
    </r>
  </si>
  <si>
    <r>
      <t xml:space="preserve">      </t>
    </r>
    <r>
      <rPr>
        <sz val="10"/>
        <rFont val="宋体"/>
        <family val="0"/>
      </rPr>
      <t>③社会事业发展规划</t>
    </r>
  </si>
  <si>
    <r>
      <t xml:space="preserve">      </t>
    </r>
    <r>
      <rPr>
        <sz val="10"/>
        <rFont val="宋体"/>
        <family val="0"/>
      </rPr>
      <t>④</t>
    </r>
    <r>
      <rPr>
        <sz val="10"/>
        <rFont val="仿宋"/>
        <family val="3"/>
      </rPr>
      <t>物价管理</t>
    </r>
  </si>
  <si>
    <r>
      <t xml:space="preserve">      </t>
    </r>
    <r>
      <rPr>
        <sz val="10"/>
        <rFont val="宋体"/>
        <family val="0"/>
      </rPr>
      <t>⑤</t>
    </r>
    <r>
      <rPr>
        <sz val="10"/>
        <rFont val="仿宋"/>
        <family val="3"/>
      </rPr>
      <t>事业运行</t>
    </r>
  </si>
  <si>
    <r>
      <t xml:space="preserve">    5.</t>
    </r>
    <r>
      <rPr>
        <sz val="10"/>
        <rFont val="楷体"/>
        <family val="3"/>
      </rPr>
      <t>统计信息事务</t>
    </r>
  </si>
  <si>
    <r>
      <t xml:space="preserve">      </t>
    </r>
    <r>
      <rPr>
        <sz val="10"/>
        <rFont val="仿宋"/>
        <family val="3"/>
      </rPr>
      <t>③专项统计业务</t>
    </r>
  </si>
  <si>
    <r>
      <t xml:space="preserve">    6.</t>
    </r>
    <r>
      <rPr>
        <sz val="10"/>
        <rFont val="楷体"/>
        <family val="3"/>
      </rPr>
      <t>财政事务</t>
    </r>
  </si>
  <si>
    <r>
      <t xml:space="preserve">      </t>
    </r>
    <r>
      <rPr>
        <sz val="10"/>
        <rFont val="仿宋"/>
        <family val="3"/>
      </rPr>
      <t>③事业运行</t>
    </r>
  </si>
  <si>
    <r>
      <t xml:space="preserve">    7.</t>
    </r>
    <r>
      <rPr>
        <sz val="10"/>
        <rFont val="楷体"/>
        <family val="3"/>
      </rPr>
      <t>税收事务</t>
    </r>
  </si>
  <si>
    <r>
      <t xml:space="preserve">      </t>
    </r>
    <r>
      <rPr>
        <sz val="10"/>
        <rFont val="仿宋"/>
        <family val="3"/>
      </rPr>
      <t>①其他税收事务支出</t>
    </r>
  </si>
  <si>
    <r>
      <t xml:space="preserve">    8.</t>
    </r>
    <r>
      <rPr>
        <sz val="10"/>
        <rFont val="楷体"/>
        <family val="3"/>
      </rPr>
      <t>审计事务</t>
    </r>
  </si>
  <si>
    <r>
      <t xml:space="preserve">      </t>
    </r>
    <r>
      <rPr>
        <sz val="10"/>
        <rFont val="仿宋"/>
        <family val="3"/>
      </rPr>
      <t>③审计业务</t>
    </r>
  </si>
  <si>
    <r>
      <t xml:space="preserve">    9.</t>
    </r>
    <r>
      <rPr>
        <sz val="10"/>
        <rFont val="楷体"/>
        <family val="3"/>
      </rPr>
      <t>纪检监察事务</t>
    </r>
  </si>
  <si>
    <r>
      <t xml:space="preserve">      </t>
    </r>
    <r>
      <rPr>
        <sz val="10"/>
        <rFont val="仿宋"/>
        <family val="3"/>
      </rPr>
      <t>③大案要案查处</t>
    </r>
  </si>
  <si>
    <r>
      <t xml:space="preserve">      </t>
    </r>
    <r>
      <rPr>
        <sz val="10"/>
        <rFont val="仿宋"/>
        <family val="3"/>
      </rPr>
      <t>④派驻派出机构</t>
    </r>
  </si>
  <si>
    <r>
      <t xml:space="preserve">    10.</t>
    </r>
    <r>
      <rPr>
        <sz val="10"/>
        <rFont val="楷体"/>
        <family val="3"/>
      </rPr>
      <t>商贸事务</t>
    </r>
  </si>
  <si>
    <r>
      <t xml:space="preserve">    11.</t>
    </r>
    <r>
      <rPr>
        <sz val="10"/>
        <rFont val="楷体"/>
        <family val="3"/>
      </rPr>
      <t>民族事务</t>
    </r>
  </si>
  <si>
    <r>
      <t xml:space="preserve">      </t>
    </r>
    <r>
      <rPr>
        <sz val="10"/>
        <rFont val="仿宋"/>
        <family val="3"/>
      </rPr>
      <t>①一般行政管理事务</t>
    </r>
  </si>
  <si>
    <r>
      <t xml:space="preserve">    12.</t>
    </r>
    <r>
      <rPr>
        <sz val="10"/>
        <rFont val="楷体"/>
        <family val="3"/>
      </rPr>
      <t>港澳台事务</t>
    </r>
  </si>
  <si>
    <r>
      <t xml:space="preserve">      </t>
    </r>
    <r>
      <rPr>
        <sz val="10"/>
        <rFont val="仿宋"/>
        <family val="3"/>
      </rPr>
      <t>③港澳事务</t>
    </r>
  </si>
  <si>
    <r>
      <t xml:space="preserve">    13.</t>
    </r>
    <r>
      <rPr>
        <sz val="10"/>
        <rFont val="楷体"/>
        <family val="3"/>
      </rPr>
      <t>档案事务</t>
    </r>
  </si>
  <si>
    <r>
      <t xml:space="preserve">    14.</t>
    </r>
    <r>
      <rPr>
        <sz val="10"/>
        <rFont val="楷体"/>
        <family val="3"/>
      </rPr>
      <t>民主党派及工商联事务</t>
    </r>
  </si>
  <si>
    <r>
      <t xml:space="preserve">    15.</t>
    </r>
    <r>
      <rPr>
        <sz val="10"/>
        <rFont val="楷体"/>
        <family val="3"/>
      </rPr>
      <t>群众团体事务</t>
    </r>
  </si>
  <si>
    <r>
      <t xml:space="preserve">      </t>
    </r>
    <r>
      <rPr>
        <sz val="10"/>
        <rFont val="仿宋"/>
        <family val="3"/>
      </rPr>
      <t>③工会事务</t>
    </r>
  </si>
  <si>
    <r>
      <t xml:space="preserve">    16.</t>
    </r>
    <r>
      <rPr>
        <sz val="10"/>
        <rFont val="楷体"/>
        <family val="3"/>
      </rPr>
      <t>党委办公厅（室）及相关机构事务</t>
    </r>
  </si>
  <si>
    <r>
      <t xml:space="preserve">    17.</t>
    </r>
    <r>
      <rPr>
        <sz val="10"/>
        <rFont val="楷体"/>
        <family val="3"/>
      </rPr>
      <t>组织事务</t>
    </r>
  </si>
  <si>
    <r>
      <t xml:space="preserve">    18.</t>
    </r>
    <r>
      <rPr>
        <sz val="10"/>
        <rFont val="楷体"/>
        <family val="3"/>
      </rPr>
      <t>宣传事务</t>
    </r>
  </si>
  <si>
    <r>
      <t xml:space="preserve">    19.</t>
    </r>
    <r>
      <rPr>
        <sz val="10"/>
        <rFont val="楷体"/>
        <family val="3"/>
      </rPr>
      <t>统战事务</t>
    </r>
  </si>
  <si>
    <r>
      <t xml:space="preserve">      </t>
    </r>
    <r>
      <rPr>
        <sz val="10"/>
        <rFont val="仿宋"/>
        <family val="3"/>
      </rPr>
      <t>③宗教事务</t>
    </r>
  </si>
  <si>
    <r>
      <t xml:space="preserve">      </t>
    </r>
    <r>
      <rPr>
        <sz val="10"/>
        <rFont val="仿宋"/>
        <family val="3"/>
      </rPr>
      <t>④华侨事务</t>
    </r>
  </si>
  <si>
    <r>
      <t xml:space="preserve">    20.</t>
    </r>
    <r>
      <rPr>
        <sz val="10"/>
        <rFont val="楷体"/>
        <family val="3"/>
      </rPr>
      <t>其他共产党事务支出</t>
    </r>
  </si>
  <si>
    <r>
      <t xml:space="preserve">    21.</t>
    </r>
    <r>
      <rPr>
        <sz val="10"/>
        <rFont val="楷体"/>
        <family val="3"/>
      </rPr>
      <t>市场监督管理事务</t>
    </r>
  </si>
  <si>
    <r>
      <t xml:space="preserve">      </t>
    </r>
    <r>
      <rPr>
        <sz val="10"/>
        <rFont val="仿宋"/>
        <family val="3"/>
      </rPr>
      <t>③市场主体管理</t>
    </r>
  </si>
  <si>
    <r>
      <t xml:space="preserve">      </t>
    </r>
    <r>
      <rPr>
        <sz val="10"/>
        <rFont val="仿宋"/>
        <family val="3"/>
      </rPr>
      <t>④质量基础</t>
    </r>
  </si>
  <si>
    <r>
      <t xml:space="preserve">      </t>
    </r>
    <r>
      <rPr>
        <sz val="10"/>
        <rFont val="仿宋"/>
        <family val="3"/>
      </rPr>
      <t>⑤化妆品事务</t>
    </r>
  </si>
  <si>
    <r>
      <t xml:space="preserve">      </t>
    </r>
    <r>
      <rPr>
        <sz val="10"/>
        <rFont val="仿宋"/>
        <family val="3"/>
      </rPr>
      <t>⑥质量安全监管</t>
    </r>
  </si>
  <si>
    <r>
      <t xml:space="preserve">      </t>
    </r>
    <r>
      <rPr>
        <sz val="10"/>
        <rFont val="仿宋"/>
        <family val="3"/>
      </rPr>
      <t>⑦食品安全监管</t>
    </r>
  </si>
  <si>
    <r>
      <t xml:space="preserve">      </t>
    </r>
    <r>
      <rPr>
        <sz val="10"/>
        <rFont val="仿宋"/>
        <family val="3"/>
      </rPr>
      <t>⑧事业运行</t>
    </r>
  </si>
  <si>
    <r>
      <t xml:space="preserve">      </t>
    </r>
    <r>
      <rPr>
        <sz val="10"/>
        <rFont val="仿宋"/>
        <family val="3"/>
      </rPr>
      <t>⑨其他市场监督管理事务</t>
    </r>
  </si>
  <si>
    <r>
      <rPr>
        <sz val="10"/>
        <rFont val="黑体"/>
        <family val="3"/>
      </rPr>
      <t>二、国防支出</t>
    </r>
  </si>
  <si>
    <r>
      <t xml:space="preserve">    1.</t>
    </r>
    <r>
      <rPr>
        <sz val="10"/>
        <rFont val="楷体"/>
        <family val="3"/>
      </rPr>
      <t>国防动员</t>
    </r>
  </si>
  <si>
    <r>
      <t xml:space="preserve">      </t>
    </r>
    <r>
      <rPr>
        <sz val="10"/>
        <rFont val="仿宋"/>
        <family val="3"/>
      </rPr>
      <t>①兵役征集</t>
    </r>
  </si>
  <si>
    <r>
      <t xml:space="preserve">      </t>
    </r>
    <r>
      <rPr>
        <sz val="10"/>
        <rFont val="仿宋"/>
        <family val="3"/>
      </rPr>
      <t>②民兵</t>
    </r>
  </si>
  <si>
    <r>
      <rPr>
        <sz val="10"/>
        <rFont val="黑体"/>
        <family val="3"/>
      </rPr>
      <t>三、公共安全支出</t>
    </r>
  </si>
  <si>
    <r>
      <t xml:space="preserve">    1.</t>
    </r>
    <r>
      <rPr>
        <sz val="10"/>
        <rFont val="楷体"/>
        <family val="3"/>
      </rPr>
      <t>公安</t>
    </r>
  </si>
  <si>
    <r>
      <t xml:space="preserve">      </t>
    </r>
    <r>
      <rPr>
        <sz val="10"/>
        <rFont val="仿宋"/>
        <family val="3"/>
      </rPr>
      <t>①其他公安支出</t>
    </r>
  </si>
  <si>
    <r>
      <t xml:space="preserve">    2.</t>
    </r>
    <r>
      <rPr>
        <sz val="10"/>
        <rFont val="楷体"/>
        <family val="3"/>
      </rPr>
      <t>检察</t>
    </r>
  </si>
  <si>
    <r>
      <t xml:space="preserve">      </t>
    </r>
    <r>
      <rPr>
        <sz val="10"/>
        <rFont val="仿宋"/>
        <family val="3"/>
      </rPr>
      <t>②</t>
    </r>
    <r>
      <rPr>
        <sz val="10"/>
        <rFont val="Times New Roman"/>
        <family val="1"/>
      </rPr>
      <t>“</t>
    </r>
    <r>
      <rPr>
        <sz val="10"/>
        <rFont val="仿宋"/>
        <family val="3"/>
      </rPr>
      <t>两房</t>
    </r>
    <r>
      <rPr>
        <sz val="10"/>
        <rFont val="Times New Roman"/>
        <family val="1"/>
      </rPr>
      <t>”</t>
    </r>
    <r>
      <rPr>
        <sz val="10"/>
        <rFont val="仿宋"/>
        <family val="3"/>
      </rPr>
      <t>建设</t>
    </r>
  </si>
  <si>
    <r>
      <t xml:space="preserve">    3.</t>
    </r>
    <r>
      <rPr>
        <sz val="10"/>
        <rFont val="楷体"/>
        <family val="3"/>
      </rPr>
      <t>法院</t>
    </r>
  </si>
  <si>
    <r>
      <t xml:space="preserve">      </t>
    </r>
    <r>
      <rPr>
        <sz val="10"/>
        <rFont val="仿宋"/>
        <family val="3"/>
      </rPr>
      <t>①</t>
    </r>
    <r>
      <rPr>
        <sz val="10"/>
        <rFont val="Times New Roman"/>
        <family val="1"/>
      </rPr>
      <t>“</t>
    </r>
    <r>
      <rPr>
        <sz val="10"/>
        <rFont val="仿宋"/>
        <family val="3"/>
      </rPr>
      <t>两庭</t>
    </r>
    <r>
      <rPr>
        <sz val="10"/>
        <rFont val="Times New Roman"/>
        <family val="1"/>
      </rPr>
      <t>”</t>
    </r>
    <r>
      <rPr>
        <sz val="10"/>
        <rFont val="仿宋"/>
        <family val="3"/>
      </rPr>
      <t>建设</t>
    </r>
  </si>
  <si>
    <r>
      <t xml:space="preserve">    4.</t>
    </r>
    <r>
      <rPr>
        <sz val="10"/>
        <rFont val="楷体"/>
        <family val="3"/>
      </rPr>
      <t>司法</t>
    </r>
  </si>
  <si>
    <r>
      <t xml:space="preserve">      </t>
    </r>
    <r>
      <rPr>
        <sz val="10"/>
        <rFont val="仿宋"/>
        <family val="3"/>
      </rPr>
      <t>②基层司法业务</t>
    </r>
  </si>
  <si>
    <r>
      <t xml:space="preserve">      </t>
    </r>
    <r>
      <rPr>
        <sz val="10"/>
        <rFont val="仿宋"/>
        <family val="3"/>
      </rPr>
      <t>③普法宣传</t>
    </r>
  </si>
  <si>
    <r>
      <t xml:space="preserve">      </t>
    </r>
    <r>
      <rPr>
        <sz val="10"/>
        <rFont val="仿宋"/>
        <family val="3"/>
      </rPr>
      <t>④公共法律服务</t>
    </r>
  </si>
  <si>
    <r>
      <t xml:space="preserve">      </t>
    </r>
    <r>
      <rPr>
        <sz val="10"/>
        <rFont val="仿宋"/>
        <family val="3"/>
      </rPr>
      <t>⑤社区矫正</t>
    </r>
  </si>
  <si>
    <r>
      <t xml:space="preserve">      </t>
    </r>
    <r>
      <rPr>
        <sz val="10"/>
        <rFont val="仿宋"/>
        <family val="3"/>
      </rPr>
      <t>⑥法治建设</t>
    </r>
  </si>
  <si>
    <r>
      <t xml:space="preserve">      </t>
    </r>
    <r>
      <rPr>
        <sz val="10"/>
        <rFont val="仿宋"/>
        <family val="3"/>
      </rPr>
      <t>⑦信息化建设</t>
    </r>
  </si>
  <si>
    <r>
      <t xml:space="preserve">      </t>
    </r>
    <r>
      <rPr>
        <sz val="10"/>
        <rFont val="仿宋"/>
        <family val="3"/>
      </rPr>
      <t>⑧其他司法支出</t>
    </r>
  </si>
  <si>
    <r>
      <t xml:space="preserve">    5.</t>
    </r>
    <r>
      <rPr>
        <sz val="10"/>
        <rFont val="楷体"/>
        <family val="3"/>
      </rPr>
      <t>其他公共安全支出</t>
    </r>
  </si>
  <si>
    <r>
      <t xml:space="preserve">      </t>
    </r>
    <r>
      <rPr>
        <sz val="10"/>
        <rFont val="仿宋"/>
        <family val="3"/>
      </rPr>
      <t>①其他公共安全支出</t>
    </r>
  </si>
  <si>
    <r>
      <rPr>
        <sz val="10"/>
        <rFont val="黑体"/>
        <family val="3"/>
      </rPr>
      <t>四、教育支出</t>
    </r>
  </si>
  <si>
    <r>
      <t xml:space="preserve">    1.</t>
    </r>
    <r>
      <rPr>
        <sz val="10"/>
        <rFont val="楷体"/>
        <family val="3"/>
      </rPr>
      <t>教育管理事务</t>
    </r>
  </si>
  <si>
    <r>
      <t xml:space="preserve">      </t>
    </r>
    <r>
      <rPr>
        <sz val="10"/>
        <rFont val="仿宋"/>
        <family val="3"/>
      </rPr>
      <t>②其他教育管理事务支出</t>
    </r>
  </si>
  <si>
    <r>
      <t xml:space="preserve">    2.</t>
    </r>
    <r>
      <rPr>
        <sz val="10"/>
        <rFont val="楷体"/>
        <family val="3"/>
      </rPr>
      <t>普通教育</t>
    </r>
  </si>
  <si>
    <r>
      <t xml:space="preserve">      </t>
    </r>
    <r>
      <rPr>
        <sz val="10"/>
        <rFont val="仿宋"/>
        <family val="3"/>
      </rPr>
      <t>①学前教育</t>
    </r>
  </si>
  <si>
    <r>
      <t xml:space="preserve">      </t>
    </r>
    <r>
      <rPr>
        <sz val="10"/>
        <rFont val="仿宋"/>
        <family val="3"/>
      </rPr>
      <t>②小学教育</t>
    </r>
  </si>
  <si>
    <r>
      <t xml:space="preserve">      </t>
    </r>
    <r>
      <rPr>
        <sz val="10"/>
        <rFont val="仿宋"/>
        <family val="3"/>
      </rPr>
      <t>③初中教育</t>
    </r>
  </si>
  <si>
    <r>
      <t xml:space="preserve">      </t>
    </r>
    <r>
      <rPr>
        <sz val="10"/>
        <rFont val="仿宋"/>
        <family val="3"/>
      </rPr>
      <t>④高中教育</t>
    </r>
  </si>
  <si>
    <r>
      <t xml:space="preserve">      </t>
    </r>
    <r>
      <rPr>
        <sz val="10"/>
        <rFont val="仿宋"/>
        <family val="3"/>
      </rPr>
      <t>⑤其他普通教育支出</t>
    </r>
  </si>
  <si>
    <r>
      <t xml:space="preserve">    3.</t>
    </r>
    <r>
      <rPr>
        <sz val="10"/>
        <rFont val="楷体"/>
        <family val="3"/>
      </rPr>
      <t>职业教育</t>
    </r>
  </si>
  <si>
    <r>
      <t xml:space="preserve">      </t>
    </r>
    <r>
      <rPr>
        <sz val="10"/>
        <rFont val="仿宋"/>
        <family val="3"/>
      </rPr>
      <t>①中等职业教育</t>
    </r>
  </si>
  <si>
    <r>
      <t xml:space="preserve">    4.</t>
    </r>
    <r>
      <rPr>
        <sz val="10"/>
        <rFont val="楷体"/>
        <family val="3"/>
      </rPr>
      <t>成人教育</t>
    </r>
  </si>
  <si>
    <r>
      <t xml:space="preserve">      </t>
    </r>
    <r>
      <rPr>
        <sz val="10"/>
        <rFont val="仿宋"/>
        <family val="3"/>
      </rPr>
      <t>①其他成人教育支出</t>
    </r>
  </si>
  <si>
    <r>
      <t xml:space="preserve">    5.</t>
    </r>
    <r>
      <rPr>
        <sz val="10"/>
        <rFont val="楷体"/>
        <family val="3"/>
      </rPr>
      <t>特殊教育</t>
    </r>
  </si>
  <si>
    <r>
      <t xml:space="preserve">      </t>
    </r>
    <r>
      <rPr>
        <sz val="10"/>
        <rFont val="仿宋"/>
        <family val="3"/>
      </rPr>
      <t>①特殊学校教育</t>
    </r>
  </si>
  <si>
    <r>
      <t xml:space="preserve">    6.</t>
    </r>
    <r>
      <rPr>
        <sz val="10"/>
        <rFont val="楷体"/>
        <family val="3"/>
      </rPr>
      <t>进修及培训</t>
    </r>
  </si>
  <si>
    <r>
      <t xml:space="preserve">      </t>
    </r>
    <r>
      <rPr>
        <sz val="10"/>
        <rFont val="仿宋"/>
        <family val="3"/>
      </rPr>
      <t>①教师进修</t>
    </r>
  </si>
  <si>
    <r>
      <t xml:space="preserve">      </t>
    </r>
    <r>
      <rPr>
        <sz val="10"/>
        <rFont val="仿宋"/>
        <family val="3"/>
      </rPr>
      <t>②干部教育</t>
    </r>
  </si>
  <si>
    <r>
      <t xml:space="preserve">    7.</t>
    </r>
    <r>
      <rPr>
        <sz val="10"/>
        <rFont val="楷体"/>
        <family val="3"/>
      </rPr>
      <t>教育费附加安排的支出</t>
    </r>
  </si>
  <si>
    <r>
      <t xml:space="preserve">      </t>
    </r>
    <r>
      <rPr>
        <sz val="10"/>
        <rFont val="仿宋"/>
        <family val="3"/>
      </rPr>
      <t>①其他教育费附加安排的支出</t>
    </r>
  </si>
  <si>
    <r>
      <rPr>
        <sz val="10"/>
        <rFont val="黑体"/>
        <family val="3"/>
      </rPr>
      <t>五、科学技术支出</t>
    </r>
  </si>
  <si>
    <r>
      <t xml:space="preserve">    1.</t>
    </r>
    <r>
      <rPr>
        <sz val="10"/>
        <rFont val="楷体"/>
        <family val="3"/>
      </rPr>
      <t>科学技术管理事务</t>
    </r>
  </si>
  <si>
    <r>
      <t xml:space="preserve">      </t>
    </r>
    <r>
      <rPr>
        <sz val="10"/>
        <rFont val="仿宋"/>
        <family val="3"/>
      </rPr>
      <t>②其他科学技术管理事务支出</t>
    </r>
  </si>
  <si>
    <r>
      <t xml:space="preserve">    2.</t>
    </r>
    <r>
      <rPr>
        <sz val="10"/>
        <rFont val="楷体"/>
        <family val="3"/>
      </rPr>
      <t>技术研究与开发</t>
    </r>
  </si>
  <si>
    <r>
      <t xml:space="preserve">      </t>
    </r>
    <r>
      <rPr>
        <sz val="10"/>
        <rFont val="仿宋"/>
        <family val="3"/>
      </rPr>
      <t>①其他技术研究与开发支出</t>
    </r>
  </si>
  <si>
    <r>
      <t xml:space="preserve">    3.</t>
    </r>
    <r>
      <rPr>
        <sz val="10"/>
        <rFont val="楷体"/>
        <family val="3"/>
      </rPr>
      <t>科学技术普及</t>
    </r>
  </si>
  <si>
    <r>
      <t xml:space="preserve">      </t>
    </r>
    <r>
      <rPr>
        <sz val="10"/>
        <rFont val="仿宋"/>
        <family val="3"/>
      </rPr>
      <t>①机构运行</t>
    </r>
  </si>
  <si>
    <r>
      <t xml:space="preserve">      </t>
    </r>
    <r>
      <rPr>
        <sz val="10"/>
        <rFont val="仿宋"/>
        <family val="3"/>
      </rPr>
      <t>②科普活动</t>
    </r>
  </si>
  <si>
    <r>
      <t xml:space="preserve">    4.</t>
    </r>
    <r>
      <rPr>
        <sz val="10"/>
        <rFont val="楷体"/>
        <family val="3"/>
      </rPr>
      <t>其他科学技术支出</t>
    </r>
  </si>
  <si>
    <r>
      <t xml:space="preserve">      </t>
    </r>
    <r>
      <rPr>
        <sz val="10"/>
        <rFont val="仿宋"/>
        <family val="3"/>
      </rPr>
      <t>①其他科学技术支出</t>
    </r>
  </si>
  <si>
    <r>
      <rPr>
        <sz val="10"/>
        <rFont val="黑体"/>
        <family val="3"/>
      </rPr>
      <t>六、文化旅游体育与传媒支出</t>
    </r>
  </si>
  <si>
    <r>
      <t xml:space="preserve">    1.</t>
    </r>
    <r>
      <rPr>
        <sz val="10"/>
        <rFont val="楷体"/>
        <family val="3"/>
      </rPr>
      <t>文化和旅游</t>
    </r>
  </si>
  <si>
    <r>
      <t xml:space="preserve">      </t>
    </r>
    <r>
      <rPr>
        <sz val="10"/>
        <rFont val="仿宋"/>
        <family val="3"/>
      </rPr>
      <t>③图书馆</t>
    </r>
  </si>
  <si>
    <r>
      <t xml:space="preserve">      </t>
    </r>
    <r>
      <rPr>
        <sz val="10"/>
        <rFont val="仿宋"/>
        <family val="3"/>
      </rPr>
      <t>④群众文化</t>
    </r>
  </si>
  <si>
    <r>
      <t xml:space="preserve">      </t>
    </r>
    <r>
      <rPr>
        <sz val="10"/>
        <rFont val="仿宋"/>
        <family val="3"/>
      </rPr>
      <t>⑤文化创作与保护</t>
    </r>
  </si>
  <si>
    <r>
      <t xml:space="preserve">      </t>
    </r>
    <r>
      <rPr>
        <sz val="10"/>
        <rFont val="仿宋"/>
        <family val="3"/>
      </rPr>
      <t>⑥文化和旅游市场管理</t>
    </r>
  </si>
  <si>
    <r>
      <t xml:space="preserve">      </t>
    </r>
    <r>
      <rPr>
        <sz val="10"/>
        <rFont val="仿宋"/>
        <family val="3"/>
      </rPr>
      <t>⑦其他文化和旅游支出</t>
    </r>
  </si>
  <si>
    <r>
      <t xml:space="preserve">    2.</t>
    </r>
    <r>
      <rPr>
        <sz val="10"/>
        <rFont val="楷体"/>
        <family val="3"/>
      </rPr>
      <t>文物</t>
    </r>
  </si>
  <si>
    <r>
      <t xml:space="preserve">      </t>
    </r>
    <r>
      <rPr>
        <sz val="10"/>
        <rFont val="仿宋"/>
        <family val="3"/>
      </rPr>
      <t>①文物保护</t>
    </r>
  </si>
  <si>
    <r>
      <t xml:space="preserve">    3.</t>
    </r>
    <r>
      <rPr>
        <sz val="10"/>
        <rFont val="楷体"/>
        <family val="3"/>
      </rPr>
      <t>体育</t>
    </r>
  </si>
  <si>
    <r>
      <t xml:space="preserve">      </t>
    </r>
    <r>
      <rPr>
        <sz val="10"/>
        <rFont val="仿宋"/>
        <family val="3"/>
      </rPr>
      <t>①群众体育</t>
    </r>
  </si>
  <si>
    <r>
      <t xml:space="preserve">    4.</t>
    </r>
    <r>
      <rPr>
        <sz val="10"/>
        <rFont val="楷体"/>
        <family val="3"/>
      </rPr>
      <t>新闻出版电影</t>
    </r>
  </si>
  <si>
    <r>
      <t xml:space="preserve">      </t>
    </r>
    <r>
      <rPr>
        <sz val="10"/>
        <rFont val="仿宋"/>
        <family val="3"/>
      </rPr>
      <t>①其他新闻出版电影支出</t>
    </r>
  </si>
  <si>
    <r>
      <t xml:space="preserve">    5.</t>
    </r>
    <r>
      <rPr>
        <sz val="10"/>
        <rFont val="楷体"/>
        <family val="3"/>
      </rPr>
      <t>广播电视</t>
    </r>
  </si>
  <si>
    <r>
      <t xml:space="preserve">      </t>
    </r>
    <r>
      <rPr>
        <sz val="10"/>
        <rFont val="仿宋"/>
        <family val="3"/>
      </rPr>
      <t>①其他广播电视支出</t>
    </r>
  </si>
  <si>
    <r>
      <t xml:space="preserve">    6.</t>
    </r>
    <r>
      <rPr>
        <sz val="10"/>
        <rFont val="楷体"/>
        <family val="3"/>
      </rPr>
      <t>其他文化旅游体育与传媒支出</t>
    </r>
  </si>
  <si>
    <r>
      <t xml:space="preserve">      </t>
    </r>
    <r>
      <rPr>
        <sz val="10"/>
        <rFont val="仿宋"/>
        <family val="3"/>
      </rPr>
      <t>①其他文化旅游体育与传媒支出</t>
    </r>
  </si>
  <si>
    <r>
      <rPr>
        <sz val="10"/>
        <rFont val="黑体"/>
        <family val="3"/>
      </rPr>
      <t>七、社会保障和就业支出</t>
    </r>
  </si>
  <si>
    <r>
      <t xml:space="preserve">    1.</t>
    </r>
    <r>
      <rPr>
        <sz val="10"/>
        <rFont val="楷体"/>
        <family val="3"/>
      </rPr>
      <t>人力资源和社会保障管理事务</t>
    </r>
  </si>
  <si>
    <r>
      <t xml:space="preserve">      </t>
    </r>
    <r>
      <rPr>
        <sz val="10"/>
        <rFont val="仿宋"/>
        <family val="3"/>
      </rPr>
      <t>③劳动保障监察</t>
    </r>
  </si>
  <si>
    <r>
      <t xml:space="preserve">      </t>
    </r>
    <r>
      <rPr>
        <sz val="10"/>
        <rFont val="仿宋"/>
        <family val="3"/>
      </rPr>
      <t>④就业管理事务</t>
    </r>
  </si>
  <si>
    <r>
      <t xml:space="preserve">      </t>
    </r>
    <r>
      <rPr>
        <sz val="10"/>
        <rFont val="仿宋"/>
        <family val="3"/>
      </rPr>
      <t>⑤社会保险经办机构</t>
    </r>
  </si>
  <si>
    <r>
      <t xml:space="preserve">      </t>
    </r>
    <r>
      <rPr>
        <sz val="10"/>
        <rFont val="仿宋"/>
        <family val="3"/>
      </rPr>
      <t>⑥劳动人事争议调解仲裁</t>
    </r>
  </si>
  <si>
    <r>
      <t xml:space="preserve">      </t>
    </r>
    <r>
      <rPr>
        <sz val="10"/>
        <rFont val="仿宋"/>
        <family val="3"/>
      </rPr>
      <t>⑦其他人力资源和社会保障管理事务支出</t>
    </r>
  </si>
  <si>
    <r>
      <t xml:space="preserve">    2.</t>
    </r>
    <r>
      <rPr>
        <sz val="10"/>
        <rFont val="楷体"/>
        <family val="3"/>
      </rPr>
      <t>民政管理事务</t>
    </r>
  </si>
  <si>
    <r>
      <t xml:space="preserve">      </t>
    </r>
    <r>
      <rPr>
        <sz val="10"/>
        <rFont val="仿宋"/>
        <family val="3"/>
      </rPr>
      <t>③社会组织管理</t>
    </r>
  </si>
  <si>
    <r>
      <t xml:space="preserve">      </t>
    </r>
    <r>
      <rPr>
        <sz val="10"/>
        <rFont val="仿宋"/>
        <family val="3"/>
      </rPr>
      <t>④行政区划和地名管理</t>
    </r>
  </si>
  <si>
    <r>
      <t xml:space="preserve">      </t>
    </r>
    <r>
      <rPr>
        <sz val="10"/>
        <rFont val="仿宋"/>
        <family val="3"/>
      </rPr>
      <t>⑤基层政权建设和社区治理</t>
    </r>
  </si>
  <si>
    <r>
      <t xml:space="preserve">      </t>
    </r>
    <r>
      <rPr>
        <sz val="10"/>
        <rFont val="仿宋"/>
        <family val="3"/>
      </rPr>
      <t>⑥其他民政管理事务支出</t>
    </r>
  </si>
  <si>
    <r>
      <t xml:space="preserve">    3.</t>
    </r>
    <r>
      <rPr>
        <sz val="10"/>
        <rFont val="楷体"/>
        <family val="3"/>
      </rPr>
      <t>行政事业单位养老支出</t>
    </r>
  </si>
  <si>
    <r>
      <t xml:space="preserve">      </t>
    </r>
    <r>
      <rPr>
        <sz val="10"/>
        <rFont val="仿宋"/>
        <family val="3"/>
      </rPr>
      <t>①行政单位离退休</t>
    </r>
  </si>
  <si>
    <r>
      <t xml:space="preserve">      </t>
    </r>
    <r>
      <rPr>
        <sz val="10"/>
        <rFont val="仿宋"/>
        <family val="3"/>
      </rPr>
      <t>②事业单位离退休</t>
    </r>
  </si>
  <si>
    <r>
      <t xml:space="preserve">      </t>
    </r>
    <r>
      <rPr>
        <sz val="10"/>
        <rFont val="仿宋"/>
        <family val="3"/>
      </rPr>
      <t>③离退休人员管理机构</t>
    </r>
  </si>
  <si>
    <r>
      <t xml:space="preserve">      </t>
    </r>
    <r>
      <rPr>
        <sz val="10"/>
        <rFont val="仿宋"/>
        <family val="3"/>
      </rPr>
      <t>④机关事业单位基本养老保险缴费支出</t>
    </r>
  </si>
  <si>
    <r>
      <t xml:space="preserve">      </t>
    </r>
    <r>
      <rPr>
        <sz val="10"/>
        <rFont val="仿宋"/>
        <family val="3"/>
      </rPr>
      <t>⑤机关事业单位职业年金缴费支出</t>
    </r>
  </si>
  <si>
    <r>
      <t xml:space="preserve">      </t>
    </r>
    <r>
      <rPr>
        <sz val="10"/>
        <rFont val="仿宋"/>
        <family val="3"/>
      </rPr>
      <t>⑥对机关事业单位基本养老保险基金的补助</t>
    </r>
  </si>
  <si>
    <r>
      <t xml:space="preserve">      </t>
    </r>
    <r>
      <rPr>
        <sz val="10"/>
        <rFont val="仿宋"/>
        <family val="3"/>
      </rPr>
      <t>⑦对机关事业单位职业年金的补助</t>
    </r>
  </si>
  <si>
    <r>
      <t xml:space="preserve">      </t>
    </r>
    <r>
      <rPr>
        <sz val="10"/>
        <rFont val="仿宋"/>
        <family val="3"/>
      </rPr>
      <t>⑧其他行政事业单位养老支出</t>
    </r>
  </si>
  <si>
    <r>
      <t xml:space="preserve">    4.</t>
    </r>
    <r>
      <rPr>
        <sz val="10"/>
        <rFont val="楷体"/>
        <family val="3"/>
      </rPr>
      <t>就业补助</t>
    </r>
  </si>
  <si>
    <r>
      <t xml:space="preserve">      </t>
    </r>
    <r>
      <rPr>
        <sz val="10"/>
        <rFont val="仿宋"/>
        <family val="3"/>
      </rPr>
      <t>①就业创业服务补贴</t>
    </r>
  </si>
  <si>
    <r>
      <t xml:space="preserve">      </t>
    </r>
    <r>
      <rPr>
        <sz val="10"/>
        <rFont val="仿宋"/>
        <family val="3"/>
      </rPr>
      <t>②职业培训补贴</t>
    </r>
  </si>
  <si>
    <r>
      <t xml:space="preserve">      </t>
    </r>
    <r>
      <rPr>
        <sz val="10"/>
        <rFont val="仿宋"/>
        <family val="3"/>
      </rPr>
      <t>③社会保险补贴</t>
    </r>
  </si>
  <si>
    <r>
      <t xml:space="preserve">      </t>
    </r>
    <r>
      <rPr>
        <sz val="10"/>
        <rFont val="仿宋"/>
        <family val="3"/>
      </rPr>
      <t>④公益性岗位补贴</t>
    </r>
  </si>
  <si>
    <r>
      <t xml:space="preserve">      </t>
    </r>
    <r>
      <rPr>
        <sz val="10"/>
        <rFont val="仿宋"/>
        <family val="3"/>
      </rPr>
      <t>⑤</t>
    </r>
    <r>
      <rPr>
        <sz val="10"/>
        <rFont val="仿宋"/>
        <family val="3"/>
      </rPr>
      <t>高技能人才培养补助</t>
    </r>
  </si>
  <si>
    <r>
      <t xml:space="preserve">      </t>
    </r>
    <r>
      <rPr>
        <sz val="10"/>
        <rFont val="仿宋"/>
        <family val="3"/>
      </rPr>
      <t>⑥促进创业补贴</t>
    </r>
  </si>
  <si>
    <r>
      <t xml:space="preserve">      </t>
    </r>
    <r>
      <rPr>
        <sz val="10"/>
        <rFont val="仿宋"/>
        <family val="3"/>
      </rPr>
      <t>⑦</t>
    </r>
    <r>
      <rPr>
        <sz val="10"/>
        <rFont val="仿宋"/>
        <family val="3"/>
      </rPr>
      <t>其他就业补助支出</t>
    </r>
  </si>
  <si>
    <r>
      <t xml:space="preserve">    5.</t>
    </r>
    <r>
      <rPr>
        <sz val="10"/>
        <rFont val="楷体"/>
        <family val="3"/>
      </rPr>
      <t>抚恤</t>
    </r>
  </si>
  <si>
    <r>
      <t xml:space="preserve">      </t>
    </r>
    <r>
      <rPr>
        <sz val="10"/>
        <rFont val="仿宋"/>
        <family val="3"/>
      </rPr>
      <t>①死亡抚恤</t>
    </r>
  </si>
  <si>
    <r>
      <t xml:space="preserve">      </t>
    </r>
    <r>
      <rPr>
        <sz val="10"/>
        <rFont val="仿宋"/>
        <family val="3"/>
      </rPr>
      <t>②伤残抚恤</t>
    </r>
  </si>
  <si>
    <r>
      <t xml:space="preserve">      </t>
    </r>
    <r>
      <rPr>
        <sz val="10"/>
        <rFont val="仿宋"/>
        <family val="3"/>
      </rPr>
      <t>③在乡复员、退伍军人生活补助</t>
    </r>
  </si>
  <si>
    <r>
      <t xml:space="preserve">      </t>
    </r>
    <r>
      <rPr>
        <sz val="10"/>
        <rFont val="仿宋"/>
        <family val="3"/>
      </rPr>
      <t>④义务兵优待</t>
    </r>
  </si>
  <si>
    <r>
      <t xml:space="preserve">      </t>
    </r>
    <r>
      <rPr>
        <sz val="10"/>
        <rFont val="仿宋"/>
        <family val="3"/>
      </rPr>
      <t>⑤其他优抚支出</t>
    </r>
  </si>
  <si>
    <r>
      <t xml:space="preserve">    6.</t>
    </r>
    <r>
      <rPr>
        <sz val="10"/>
        <rFont val="楷体"/>
        <family val="3"/>
      </rPr>
      <t>退役安置</t>
    </r>
  </si>
  <si>
    <r>
      <t xml:space="preserve">      </t>
    </r>
    <r>
      <rPr>
        <sz val="10"/>
        <rFont val="仿宋"/>
        <family val="3"/>
      </rPr>
      <t>①退役士兵安置</t>
    </r>
  </si>
  <si>
    <r>
      <t xml:space="preserve">      </t>
    </r>
    <r>
      <rPr>
        <sz val="10"/>
        <rFont val="仿宋"/>
        <family val="3"/>
      </rPr>
      <t>②军队移交政府离退休干部管理机构</t>
    </r>
  </si>
  <si>
    <r>
      <t xml:space="preserve">      </t>
    </r>
    <r>
      <rPr>
        <sz val="10"/>
        <rFont val="仿宋"/>
        <family val="3"/>
      </rPr>
      <t>③军队转业干部安置</t>
    </r>
  </si>
  <si>
    <r>
      <t xml:space="preserve">      </t>
    </r>
    <r>
      <rPr>
        <sz val="10"/>
        <rFont val="仿宋"/>
        <family val="3"/>
      </rPr>
      <t>④</t>
    </r>
    <r>
      <rPr>
        <sz val="10"/>
        <rFont val="仿宋"/>
        <family val="3"/>
      </rPr>
      <t>其他退役安置支出</t>
    </r>
  </si>
  <si>
    <r>
      <t xml:space="preserve">    7.</t>
    </r>
    <r>
      <rPr>
        <sz val="10"/>
        <rFont val="楷体"/>
        <family val="3"/>
      </rPr>
      <t>社会福利</t>
    </r>
  </si>
  <si>
    <r>
      <t xml:space="preserve">      </t>
    </r>
    <r>
      <rPr>
        <sz val="10"/>
        <rFont val="仿宋"/>
        <family val="3"/>
      </rPr>
      <t>①儿童福利</t>
    </r>
  </si>
  <si>
    <r>
      <t xml:space="preserve">      </t>
    </r>
    <r>
      <rPr>
        <sz val="10"/>
        <rFont val="仿宋"/>
        <family val="3"/>
      </rPr>
      <t>②老年福利</t>
    </r>
  </si>
  <si>
    <r>
      <t xml:space="preserve">      </t>
    </r>
    <r>
      <rPr>
        <sz val="10"/>
        <rFont val="仿宋"/>
        <family val="3"/>
      </rPr>
      <t>③殡葬</t>
    </r>
  </si>
  <si>
    <r>
      <t xml:space="preserve">      </t>
    </r>
    <r>
      <rPr>
        <sz val="10"/>
        <rFont val="仿宋"/>
        <family val="3"/>
      </rPr>
      <t>④社会福利事业单位</t>
    </r>
  </si>
  <si>
    <r>
      <t xml:space="preserve">      </t>
    </r>
    <r>
      <rPr>
        <sz val="10"/>
        <rFont val="仿宋"/>
        <family val="3"/>
      </rPr>
      <t>⑤其他社会福利支出</t>
    </r>
  </si>
  <si>
    <r>
      <t xml:space="preserve">    8.</t>
    </r>
    <r>
      <rPr>
        <sz val="10"/>
        <rFont val="楷体"/>
        <family val="3"/>
      </rPr>
      <t>残疾人事业</t>
    </r>
  </si>
  <si>
    <r>
      <t xml:space="preserve">      </t>
    </r>
    <r>
      <rPr>
        <sz val="10"/>
        <rFont val="仿宋"/>
        <family val="3"/>
      </rPr>
      <t>②残疾人康复</t>
    </r>
  </si>
  <si>
    <r>
      <t xml:space="preserve">      </t>
    </r>
    <r>
      <rPr>
        <sz val="10"/>
        <rFont val="仿宋"/>
        <family val="3"/>
      </rPr>
      <t>③残疾人就业</t>
    </r>
  </si>
  <si>
    <r>
      <t xml:space="preserve">      </t>
    </r>
    <r>
      <rPr>
        <sz val="10"/>
        <rFont val="仿宋"/>
        <family val="3"/>
      </rPr>
      <t>④残疾人生活和护理补贴</t>
    </r>
  </si>
  <si>
    <r>
      <t xml:space="preserve">      </t>
    </r>
    <r>
      <rPr>
        <sz val="10"/>
        <rFont val="仿宋"/>
        <family val="3"/>
      </rPr>
      <t>⑤其他残疾人事业支出</t>
    </r>
  </si>
  <si>
    <r>
      <t xml:space="preserve">    9.</t>
    </r>
    <r>
      <rPr>
        <sz val="10"/>
        <rFont val="楷体"/>
        <family val="3"/>
      </rPr>
      <t>红十字事业</t>
    </r>
  </si>
  <si>
    <r>
      <t xml:space="preserve">      </t>
    </r>
    <r>
      <rPr>
        <sz val="10"/>
        <rFont val="仿宋"/>
        <family val="3"/>
      </rPr>
      <t>③其他红十字事业支出</t>
    </r>
  </si>
  <si>
    <r>
      <t xml:space="preserve">    10.</t>
    </r>
    <r>
      <rPr>
        <sz val="10"/>
        <rFont val="楷体"/>
        <family val="3"/>
      </rPr>
      <t>最低生活保障</t>
    </r>
  </si>
  <si>
    <r>
      <t xml:space="preserve">      </t>
    </r>
    <r>
      <rPr>
        <sz val="10"/>
        <rFont val="仿宋"/>
        <family val="3"/>
      </rPr>
      <t>①城市最低生活保障金支出</t>
    </r>
  </si>
  <si>
    <r>
      <t xml:space="preserve">    11.</t>
    </r>
    <r>
      <rPr>
        <sz val="10"/>
        <rFont val="楷体"/>
        <family val="3"/>
      </rPr>
      <t>临时救助</t>
    </r>
  </si>
  <si>
    <r>
      <t xml:space="preserve">      </t>
    </r>
    <r>
      <rPr>
        <sz val="10"/>
        <rFont val="仿宋"/>
        <family val="3"/>
      </rPr>
      <t>①临时救助支出</t>
    </r>
  </si>
  <si>
    <r>
      <t xml:space="preserve">    12.</t>
    </r>
    <r>
      <rPr>
        <sz val="10"/>
        <rFont val="楷体"/>
        <family val="3"/>
      </rPr>
      <t>特困人员救助供养</t>
    </r>
  </si>
  <si>
    <r>
      <t xml:space="preserve">      </t>
    </r>
    <r>
      <rPr>
        <sz val="10"/>
        <rFont val="仿宋"/>
        <family val="3"/>
      </rPr>
      <t>①城市特困人员救助供养支出</t>
    </r>
  </si>
  <si>
    <r>
      <t xml:space="preserve">    13.</t>
    </r>
    <r>
      <rPr>
        <sz val="10"/>
        <rFont val="楷体"/>
        <family val="3"/>
      </rPr>
      <t>其他生活救助</t>
    </r>
  </si>
  <si>
    <r>
      <t xml:space="preserve">      </t>
    </r>
    <r>
      <rPr>
        <sz val="10"/>
        <rFont val="仿宋"/>
        <family val="3"/>
      </rPr>
      <t>①其他城市生活救助</t>
    </r>
  </si>
  <si>
    <r>
      <t xml:space="preserve">    14.</t>
    </r>
    <r>
      <rPr>
        <sz val="10"/>
        <rFont val="楷体"/>
        <family val="3"/>
      </rPr>
      <t>财政对基本养老保险基金的补助</t>
    </r>
  </si>
  <si>
    <r>
      <t xml:space="preserve">      </t>
    </r>
    <r>
      <rPr>
        <sz val="10"/>
        <rFont val="仿宋"/>
        <family val="3"/>
      </rPr>
      <t>①财政对城乡居民基本养老保险基金的补助</t>
    </r>
  </si>
  <si>
    <r>
      <t xml:space="preserve">    15.</t>
    </r>
    <r>
      <rPr>
        <sz val="10"/>
        <rFont val="楷体"/>
        <family val="3"/>
      </rPr>
      <t>退役军人管理事务</t>
    </r>
  </si>
  <si>
    <r>
      <t xml:space="preserve">      </t>
    </r>
    <r>
      <rPr>
        <sz val="10"/>
        <rFont val="仿宋"/>
        <family val="3"/>
      </rPr>
      <t>③拥军优属</t>
    </r>
  </si>
  <si>
    <r>
      <t xml:space="preserve">    16.</t>
    </r>
    <r>
      <rPr>
        <sz val="10"/>
        <rFont val="楷体"/>
        <family val="3"/>
      </rPr>
      <t>其他社会保障和就业支出</t>
    </r>
  </si>
  <si>
    <r>
      <t xml:space="preserve">      </t>
    </r>
    <r>
      <rPr>
        <sz val="10"/>
        <rFont val="仿宋"/>
        <family val="3"/>
      </rPr>
      <t>①其他社会保障和就业支出</t>
    </r>
  </si>
  <si>
    <r>
      <rPr>
        <sz val="10"/>
        <rFont val="黑体"/>
        <family val="3"/>
      </rPr>
      <t>八、卫生健康支出</t>
    </r>
  </si>
  <si>
    <r>
      <t xml:space="preserve">    1.</t>
    </r>
    <r>
      <rPr>
        <sz val="10"/>
        <rFont val="楷体"/>
        <family val="3"/>
      </rPr>
      <t>卫生健康管理事务</t>
    </r>
  </si>
  <si>
    <r>
      <t xml:space="preserve">      </t>
    </r>
    <r>
      <rPr>
        <sz val="10"/>
        <rFont val="仿宋"/>
        <family val="3"/>
      </rPr>
      <t>③其他卫生健康管理事务支出</t>
    </r>
  </si>
  <si>
    <r>
      <t xml:space="preserve">    2.</t>
    </r>
    <r>
      <rPr>
        <sz val="10"/>
        <rFont val="楷体"/>
        <family val="3"/>
      </rPr>
      <t>基层医疗卫生机构</t>
    </r>
  </si>
  <si>
    <r>
      <t xml:space="preserve">      </t>
    </r>
    <r>
      <rPr>
        <sz val="10"/>
        <rFont val="仿宋"/>
        <family val="3"/>
      </rPr>
      <t>①城市社区卫生机构</t>
    </r>
  </si>
  <si>
    <r>
      <t xml:space="preserve">    3.</t>
    </r>
    <r>
      <rPr>
        <sz val="10"/>
        <rFont val="楷体"/>
        <family val="3"/>
      </rPr>
      <t>公共卫生</t>
    </r>
  </si>
  <si>
    <r>
      <t xml:space="preserve">      </t>
    </r>
    <r>
      <rPr>
        <sz val="10"/>
        <rFont val="仿宋"/>
        <family val="3"/>
      </rPr>
      <t>①疾病预防控制机构</t>
    </r>
  </si>
  <si>
    <r>
      <t xml:space="preserve">      </t>
    </r>
    <r>
      <rPr>
        <sz val="10"/>
        <rFont val="仿宋"/>
        <family val="3"/>
      </rPr>
      <t>②卫生监督机构</t>
    </r>
  </si>
  <si>
    <r>
      <t xml:space="preserve">      </t>
    </r>
    <r>
      <rPr>
        <sz val="10"/>
        <rFont val="仿宋"/>
        <family val="3"/>
      </rPr>
      <t>③妇幼保健机构</t>
    </r>
  </si>
  <si>
    <r>
      <t xml:space="preserve">      </t>
    </r>
    <r>
      <rPr>
        <sz val="10"/>
        <rFont val="仿宋"/>
        <family val="3"/>
      </rPr>
      <t>④基本公共卫生服务</t>
    </r>
  </si>
  <si>
    <r>
      <t xml:space="preserve">      </t>
    </r>
    <r>
      <rPr>
        <sz val="10"/>
        <rFont val="仿宋"/>
        <family val="3"/>
      </rPr>
      <t>⑤突发公共卫生事件应急处理</t>
    </r>
  </si>
  <si>
    <r>
      <t xml:space="preserve">      </t>
    </r>
    <r>
      <rPr>
        <sz val="10"/>
        <rFont val="仿宋"/>
        <family val="3"/>
      </rPr>
      <t>⑥其他公共卫生支出</t>
    </r>
  </si>
  <si>
    <r>
      <t xml:space="preserve">    4.</t>
    </r>
    <r>
      <rPr>
        <sz val="10"/>
        <rFont val="楷体"/>
        <family val="3"/>
      </rPr>
      <t>中医药</t>
    </r>
  </si>
  <si>
    <r>
      <t xml:space="preserve">      </t>
    </r>
    <r>
      <rPr>
        <sz val="10"/>
        <rFont val="仿宋"/>
        <family val="3"/>
      </rPr>
      <t>①其他中医药支出</t>
    </r>
  </si>
  <si>
    <r>
      <t xml:space="preserve">    5.</t>
    </r>
    <r>
      <rPr>
        <sz val="10"/>
        <rFont val="楷体"/>
        <family val="3"/>
      </rPr>
      <t>计划生育事务</t>
    </r>
  </si>
  <si>
    <r>
      <t xml:space="preserve">      </t>
    </r>
    <r>
      <rPr>
        <sz val="10"/>
        <rFont val="仿宋"/>
        <family val="3"/>
      </rPr>
      <t>①计划生育机构</t>
    </r>
  </si>
  <si>
    <r>
      <t xml:space="preserve">      </t>
    </r>
    <r>
      <rPr>
        <sz val="10"/>
        <rFont val="仿宋"/>
        <family val="3"/>
      </rPr>
      <t>②计划生育服务</t>
    </r>
  </si>
  <si>
    <r>
      <t xml:space="preserve">    6.</t>
    </r>
    <r>
      <rPr>
        <sz val="10"/>
        <rFont val="楷体"/>
        <family val="3"/>
      </rPr>
      <t>行政事业单位医疗</t>
    </r>
  </si>
  <si>
    <r>
      <t xml:space="preserve">      </t>
    </r>
    <r>
      <rPr>
        <sz val="10"/>
        <rFont val="仿宋"/>
        <family val="3"/>
      </rPr>
      <t>①行政单位医疗</t>
    </r>
  </si>
  <si>
    <r>
      <t xml:space="preserve">    7.</t>
    </r>
    <r>
      <rPr>
        <sz val="10"/>
        <rFont val="楷体"/>
        <family val="3"/>
      </rPr>
      <t>财政对基本医疗保险基金的补助</t>
    </r>
  </si>
  <si>
    <r>
      <t xml:space="preserve">      </t>
    </r>
    <r>
      <rPr>
        <sz val="10"/>
        <rFont val="仿宋"/>
        <family val="3"/>
      </rPr>
      <t>①财政对城乡居民基本医疗保险基金的补助</t>
    </r>
  </si>
  <si>
    <r>
      <t xml:space="preserve">    8.</t>
    </r>
    <r>
      <rPr>
        <sz val="10"/>
        <rFont val="楷体"/>
        <family val="3"/>
      </rPr>
      <t>医疗救助</t>
    </r>
  </si>
  <si>
    <r>
      <t xml:space="preserve">      </t>
    </r>
    <r>
      <rPr>
        <sz val="10"/>
        <rFont val="仿宋"/>
        <family val="3"/>
      </rPr>
      <t>①城乡医疗救助</t>
    </r>
  </si>
  <si>
    <r>
      <t xml:space="preserve">    9.</t>
    </r>
    <r>
      <rPr>
        <sz val="10"/>
        <rFont val="楷体"/>
        <family val="3"/>
      </rPr>
      <t>医疗保障管理事务</t>
    </r>
  </si>
  <si>
    <r>
      <t xml:space="preserve">      </t>
    </r>
    <r>
      <rPr>
        <sz val="10"/>
        <rFont val="仿宋"/>
        <family val="3"/>
      </rPr>
      <t>②其他医疗保障管理事务支出</t>
    </r>
  </si>
  <si>
    <r>
      <t xml:space="preserve">    10.</t>
    </r>
    <r>
      <rPr>
        <sz val="10"/>
        <rFont val="楷体"/>
        <family val="3"/>
      </rPr>
      <t>老龄卫生健康事务</t>
    </r>
  </si>
  <si>
    <r>
      <t xml:space="preserve">      </t>
    </r>
    <r>
      <rPr>
        <sz val="10"/>
        <rFont val="仿宋"/>
        <family val="3"/>
      </rPr>
      <t>①老龄卫生健康事务</t>
    </r>
  </si>
  <si>
    <r>
      <t xml:space="preserve">    11.</t>
    </r>
    <r>
      <rPr>
        <sz val="10"/>
        <rFont val="楷体"/>
        <family val="3"/>
      </rPr>
      <t>其他卫生健康支出</t>
    </r>
  </si>
  <si>
    <r>
      <t xml:space="preserve">      </t>
    </r>
    <r>
      <rPr>
        <sz val="10"/>
        <rFont val="仿宋"/>
        <family val="3"/>
      </rPr>
      <t>①其他卫生健康支出</t>
    </r>
  </si>
  <si>
    <r>
      <rPr>
        <sz val="10"/>
        <rFont val="黑体"/>
        <family val="3"/>
      </rPr>
      <t>九、节能环保支出</t>
    </r>
  </si>
  <si>
    <r>
      <t xml:space="preserve">    1.</t>
    </r>
    <r>
      <rPr>
        <sz val="10"/>
        <rFont val="楷体"/>
        <family val="3"/>
      </rPr>
      <t>环境保护管理事务</t>
    </r>
  </si>
  <si>
    <r>
      <t xml:space="preserve">      </t>
    </r>
    <r>
      <rPr>
        <sz val="10"/>
        <rFont val="仿宋"/>
        <family val="3"/>
      </rPr>
      <t>②其他环境保护管理事务支出</t>
    </r>
  </si>
  <si>
    <r>
      <t xml:space="preserve">    2.</t>
    </r>
    <r>
      <rPr>
        <sz val="10"/>
        <rFont val="楷体"/>
        <family val="3"/>
      </rPr>
      <t>污染防治</t>
    </r>
  </si>
  <si>
    <r>
      <t xml:space="preserve">      </t>
    </r>
    <r>
      <rPr>
        <sz val="10"/>
        <rFont val="仿宋"/>
        <family val="3"/>
      </rPr>
      <t>①大气</t>
    </r>
  </si>
  <si>
    <r>
      <t xml:space="preserve">      </t>
    </r>
    <r>
      <rPr>
        <sz val="10"/>
        <rFont val="仿宋"/>
        <family val="3"/>
      </rPr>
      <t>②其他污染防治支出</t>
    </r>
  </si>
  <si>
    <r>
      <rPr>
        <sz val="10"/>
        <rFont val="黑体"/>
        <family val="3"/>
      </rPr>
      <t>十、城乡社区支出</t>
    </r>
  </si>
  <si>
    <r>
      <t xml:space="preserve">    1.</t>
    </r>
    <r>
      <rPr>
        <sz val="10"/>
        <rFont val="楷体"/>
        <family val="3"/>
      </rPr>
      <t>城乡社区管理事务</t>
    </r>
  </si>
  <si>
    <r>
      <t xml:space="preserve">      </t>
    </r>
    <r>
      <rPr>
        <sz val="10"/>
        <rFont val="仿宋"/>
        <family val="3"/>
      </rPr>
      <t>③城管执法</t>
    </r>
  </si>
  <si>
    <r>
      <t xml:space="preserve">      </t>
    </r>
    <r>
      <rPr>
        <sz val="10"/>
        <rFont val="仿宋"/>
        <family val="3"/>
      </rPr>
      <t>④工程建设管理</t>
    </r>
  </si>
  <si>
    <r>
      <t xml:space="preserve">      </t>
    </r>
    <r>
      <rPr>
        <sz val="10"/>
        <rFont val="仿宋"/>
        <family val="3"/>
      </rPr>
      <t>⑤其他城乡社区管理事务支出</t>
    </r>
  </si>
  <si>
    <r>
      <t xml:space="preserve">    2.</t>
    </r>
    <r>
      <rPr>
        <sz val="10"/>
        <rFont val="楷体"/>
        <family val="3"/>
      </rPr>
      <t>城乡社区公共设施</t>
    </r>
  </si>
  <si>
    <r>
      <t xml:space="preserve">      </t>
    </r>
    <r>
      <rPr>
        <sz val="10"/>
        <rFont val="仿宋"/>
        <family val="3"/>
      </rPr>
      <t>①其他城乡社区公共设施支出</t>
    </r>
  </si>
  <si>
    <r>
      <t xml:space="preserve">    3.</t>
    </r>
    <r>
      <rPr>
        <sz val="10"/>
        <rFont val="楷体"/>
        <family val="3"/>
      </rPr>
      <t>城乡社区环境卫生</t>
    </r>
  </si>
  <si>
    <r>
      <t xml:space="preserve">      </t>
    </r>
    <r>
      <rPr>
        <sz val="10"/>
        <rFont val="仿宋"/>
        <family val="3"/>
      </rPr>
      <t>①城乡社区环境卫生</t>
    </r>
  </si>
  <si>
    <r>
      <t xml:space="preserve">    4.</t>
    </r>
    <r>
      <rPr>
        <sz val="10"/>
        <rFont val="楷体"/>
        <family val="3"/>
      </rPr>
      <t>其他城乡社区支出</t>
    </r>
  </si>
  <si>
    <r>
      <t xml:space="preserve">      </t>
    </r>
    <r>
      <rPr>
        <sz val="10"/>
        <rFont val="仿宋"/>
        <family val="3"/>
      </rPr>
      <t>①其他城乡社区支出</t>
    </r>
  </si>
  <si>
    <r>
      <rPr>
        <sz val="10"/>
        <rFont val="黑体"/>
        <family val="3"/>
      </rPr>
      <t>十一、农林水支出</t>
    </r>
  </si>
  <si>
    <r>
      <t xml:space="preserve">    1.</t>
    </r>
    <r>
      <rPr>
        <sz val="10"/>
        <rFont val="楷体"/>
        <family val="3"/>
      </rPr>
      <t>农业农村</t>
    </r>
  </si>
  <si>
    <r>
      <t xml:space="preserve">      </t>
    </r>
    <r>
      <rPr>
        <sz val="10"/>
        <rFont val="仿宋"/>
        <family val="3"/>
      </rPr>
      <t>②事业运行</t>
    </r>
  </si>
  <si>
    <r>
      <t xml:space="preserve">      </t>
    </r>
    <r>
      <rPr>
        <sz val="10"/>
        <rFont val="仿宋"/>
        <family val="3"/>
      </rPr>
      <t>③科技转化与推广服务</t>
    </r>
  </si>
  <si>
    <r>
      <t xml:space="preserve">      </t>
    </r>
    <r>
      <rPr>
        <sz val="10"/>
        <rFont val="仿宋"/>
        <family val="3"/>
      </rPr>
      <t>④病虫害控制</t>
    </r>
  </si>
  <si>
    <r>
      <t xml:space="preserve">      </t>
    </r>
    <r>
      <rPr>
        <sz val="10"/>
        <rFont val="仿宋"/>
        <family val="3"/>
      </rPr>
      <t>⑥农产品加工与促销</t>
    </r>
  </si>
  <si>
    <r>
      <t xml:space="preserve">      </t>
    </r>
    <r>
      <rPr>
        <sz val="10"/>
        <rFont val="仿宋"/>
        <family val="3"/>
      </rPr>
      <t>⑦农田建设</t>
    </r>
  </si>
  <si>
    <r>
      <t xml:space="preserve">      </t>
    </r>
    <r>
      <rPr>
        <sz val="10"/>
        <rFont val="仿宋"/>
        <family val="3"/>
      </rPr>
      <t>⑧其他农业农村支出</t>
    </r>
  </si>
  <si>
    <r>
      <t xml:space="preserve">    2.</t>
    </r>
    <r>
      <rPr>
        <sz val="10"/>
        <rFont val="楷体"/>
        <family val="3"/>
      </rPr>
      <t>林业和草原</t>
    </r>
  </si>
  <si>
    <r>
      <t xml:space="preserve">      </t>
    </r>
    <r>
      <rPr>
        <sz val="10"/>
        <rFont val="仿宋"/>
        <family val="3"/>
      </rPr>
      <t>①森林资源管理</t>
    </r>
  </si>
  <si>
    <r>
      <t xml:space="preserve">      </t>
    </r>
    <r>
      <rPr>
        <sz val="10"/>
        <rFont val="仿宋"/>
        <family val="3"/>
      </rPr>
      <t>②森林生态效益补偿</t>
    </r>
  </si>
  <si>
    <r>
      <t xml:space="preserve">      </t>
    </r>
    <r>
      <rPr>
        <sz val="10"/>
        <rFont val="仿宋"/>
        <family val="3"/>
      </rPr>
      <t>③林业草原防灾减灾</t>
    </r>
  </si>
  <si>
    <r>
      <t xml:space="preserve">      </t>
    </r>
    <r>
      <rPr>
        <sz val="10"/>
        <rFont val="仿宋"/>
        <family val="3"/>
      </rPr>
      <t>④其他林业和草原支出</t>
    </r>
  </si>
  <si>
    <r>
      <t xml:space="preserve">    3.</t>
    </r>
    <r>
      <rPr>
        <sz val="10"/>
        <rFont val="楷体"/>
        <family val="3"/>
      </rPr>
      <t>水利</t>
    </r>
  </si>
  <si>
    <r>
      <t xml:space="preserve">    4.</t>
    </r>
    <r>
      <rPr>
        <sz val="10"/>
        <rFont val="楷体"/>
        <family val="3"/>
      </rPr>
      <t>其他农林水支出</t>
    </r>
  </si>
  <si>
    <r>
      <t xml:space="preserve">      </t>
    </r>
    <r>
      <rPr>
        <sz val="10"/>
        <rFont val="仿宋"/>
        <family val="3"/>
      </rPr>
      <t>①其他农林水支出</t>
    </r>
  </si>
  <si>
    <r>
      <rPr>
        <sz val="10"/>
        <rFont val="黑体"/>
        <family val="3"/>
      </rPr>
      <t>十二、交通运输支出</t>
    </r>
  </si>
  <si>
    <r>
      <t xml:space="preserve">    1.</t>
    </r>
    <r>
      <rPr>
        <sz val="10"/>
        <rFont val="楷体"/>
        <family val="3"/>
      </rPr>
      <t>公路水路运输</t>
    </r>
  </si>
  <si>
    <r>
      <t xml:space="preserve">      </t>
    </r>
    <r>
      <rPr>
        <sz val="10"/>
        <rFont val="仿宋"/>
        <family val="3"/>
      </rPr>
      <t>②公路养护</t>
    </r>
  </si>
  <si>
    <r>
      <rPr>
        <sz val="10"/>
        <rFont val="黑体"/>
        <family val="3"/>
      </rPr>
      <t>十三、资源勘探工业信息等支出</t>
    </r>
  </si>
  <si>
    <r>
      <t xml:space="preserve">    1.</t>
    </r>
    <r>
      <rPr>
        <sz val="10"/>
        <rFont val="楷体"/>
        <family val="3"/>
      </rPr>
      <t>支持中小企业发展和管理支出</t>
    </r>
  </si>
  <si>
    <r>
      <t xml:space="preserve">      </t>
    </r>
    <r>
      <rPr>
        <sz val="10"/>
        <rFont val="仿宋"/>
        <family val="3"/>
      </rPr>
      <t>①其他支持中小企业发展和管理支出</t>
    </r>
  </si>
  <si>
    <r>
      <t xml:space="preserve">    2.</t>
    </r>
    <r>
      <rPr>
        <sz val="10"/>
        <rFont val="楷体"/>
        <family val="3"/>
      </rPr>
      <t>其他资源勘探工业信息等支出</t>
    </r>
  </si>
  <si>
    <r>
      <t xml:space="preserve">      </t>
    </r>
    <r>
      <rPr>
        <sz val="10"/>
        <rFont val="仿宋"/>
        <family val="3"/>
      </rPr>
      <t>①其他资源勘探工业信息等支出</t>
    </r>
  </si>
  <si>
    <r>
      <rPr>
        <sz val="10"/>
        <rFont val="黑体"/>
        <family val="3"/>
      </rPr>
      <t>十四、商业服务业等支出</t>
    </r>
  </si>
  <si>
    <r>
      <t xml:space="preserve">    1.</t>
    </r>
    <r>
      <rPr>
        <sz val="10"/>
        <rFont val="楷体"/>
        <family val="3"/>
      </rPr>
      <t>涉外发展服务支出</t>
    </r>
  </si>
  <si>
    <r>
      <t xml:space="preserve">      </t>
    </r>
    <r>
      <rPr>
        <sz val="10"/>
        <rFont val="仿宋"/>
        <family val="3"/>
      </rPr>
      <t>①其他涉外发展服务支出</t>
    </r>
  </si>
  <si>
    <r>
      <rPr>
        <sz val="10"/>
        <rFont val="黑体"/>
        <family val="3"/>
      </rPr>
      <t>十五、自然资源海洋气象等支出</t>
    </r>
  </si>
  <si>
    <r>
      <t xml:space="preserve">    1.</t>
    </r>
    <r>
      <rPr>
        <sz val="10"/>
        <rFont val="楷体"/>
        <family val="3"/>
      </rPr>
      <t>自然资源事务</t>
    </r>
  </si>
  <si>
    <r>
      <t xml:space="preserve">      </t>
    </r>
    <r>
      <rPr>
        <sz val="10"/>
        <rFont val="仿宋"/>
        <family val="3"/>
      </rPr>
      <t>③自然资源规划及管理</t>
    </r>
  </si>
  <si>
    <r>
      <t xml:space="preserve">      </t>
    </r>
    <r>
      <rPr>
        <sz val="10"/>
        <rFont val="仿宋"/>
        <family val="3"/>
      </rPr>
      <t>④自然资源行业业务管理</t>
    </r>
  </si>
  <si>
    <r>
      <rPr>
        <sz val="10"/>
        <rFont val="黑体"/>
        <family val="3"/>
      </rPr>
      <t>十六、粮油物资储备支出</t>
    </r>
  </si>
  <si>
    <r>
      <t xml:space="preserve">    1.</t>
    </r>
    <r>
      <rPr>
        <sz val="10"/>
        <rFont val="楷体"/>
        <family val="3"/>
      </rPr>
      <t>粮油物资事务</t>
    </r>
  </si>
  <si>
    <r>
      <t xml:space="preserve">      </t>
    </r>
    <r>
      <rPr>
        <sz val="10"/>
        <rFont val="仿宋"/>
        <family val="3"/>
      </rPr>
      <t>①粮食风险基金</t>
    </r>
  </si>
  <si>
    <t>十七、灾害防治及应急管理支出</t>
  </si>
  <si>
    <r>
      <t xml:space="preserve">    1.</t>
    </r>
    <r>
      <rPr>
        <sz val="10"/>
        <rFont val="楷体"/>
        <family val="3"/>
      </rPr>
      <t>应急管理事务</t>
    </r>
  </si>
  <si>
    <r>
      <t xml:space="preserve">      </t>
    </r>
    <r>
      <rPr>
        <sz val="10"/>
        <rFont val="仿宋"/>
        <family val="3"/>
      </rPr>
      <t>③灾害风险防治</t>
    </r>
  </si>
  <si>
    <r>
      <t xml:space="preserve">      </t>
    </r>
    <r>
      <rPr>
        <sz val="10"/>
        <rFont val="仿宋"/>
        <family val="3"/>
      </rPr>
      <t>④安全监管</t>
    </r>
  </si>
  <si>
    <r>
      <t xml:space="preserve">      </t>
    </r>
    <r>
      <rPr>
        <sz val="10"/>
        <rFont val="仿宋"/>
        <family val="3"/>
      </rPr>
      <t>⑤其他应急管理支出</t>
    </r>
  </si>
  <si>
    <r>
      <t xml:space="preserve">    2.</t>
    </r>
    <r>
      <rPr>
        <sz val="10"/>
        <rFont val="楷体"/>
        <family val="3"/>
      </rPr>
      <t>消防救援事务</t>
    </r>
  </si>
  <si>
    <r>
      <t xml:space="preserve">      </t>
    </r>
    <r>
      <rPr>
        <sz val="10"/>
        <rFont val="仿宋"/>
        <family val="3"/>
      </rPr>
      <t>②消防应急救援</t>
    </r>
  </si>
  <si>
    <r>
      <t xml:space="preserve">      </t>
    </r>
    <r>
      <rPr>
        <sz val="10"/>
        <rFont val="仿宋"/>
        <family val="3"/>
      </rPr>
      <t>③其他消防救援事务支出</t>
    </r>
  </si>
  <si>
    <r>
      <t xml:space="preserve">    3.</t>
    </r>
    <r>
      <rPr>
        <sz val="10"/>
        <rFont val="楷体"/>
        <family val="3"/>
      </rPr>
      <t>森林消防事务</t>
    </r>
  </si>
  <si>
    <r>
      <t xml:space="preserve">      </t>
    </r>
    <r>
      <rPr>
        <sz val="10"/>
        <rFont val="仿宋"/>
        <family val="3"/>
      </rPr>
      <t>①</t>
    </r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其他森林消防事务支出</t>
    </r>
  </si>
  <si>
    <r>
      <t xml:space="preserve">    4.</t>
    </r>
    <r>
      <rPr>
        <sz val="10"/>
        <rFont val="楷体"/>
        <family val="3"/>
      </rPr>
      <t>地震事务</t>
    </r>
  </si>
  <si>
    <r>
      <t xml:space="preserve">    5.</t>
    </r>
    <r>
      <rPr>
        <sz val="10"/>
        <rFont val="楷体"/>
        <family val="3"/>
      </rPr>
      <t>自然灾害防治</t>
    </r>
  </si>
  <si>
    <r>
      <t xml:space="preserve">      </t>
    </r>
    <r>
      <rPr>
        <sz val="10"/>
        <rFont val="仿宋"/>
        <family val="3"/>
      </rPr>
      <t>①</t>
    </r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其他自然灾害防治支出</t>
    </r>
  </si>
  <si>
    <r>
      <rPr>
        <sz val="10"/>
        <rFont val="黑体"/>
        <family val="3"/>
      </rPr>
      <t>十八、预备费</t>
    </r>
  </si>
  <si>
    <r>
      <rPr>
        <sz val="10"/>
        <rFont val="黑体"/>
        <family val="3"/>
      </rPr>
      <t>类款项</t>
    </r>
  </si>
  <si>
    <t>十九、其它支出</t>
  </si>
  <si>
    <r>
      <t xml:space="preserve">    1.</t>
    </r>
    <r>
      <rPr>
        <sz val="10"/>
        <rFont val="楷体"/>
        <family val="3"/>
      </rPr>
      <t>其他支出</t>
    </r>
  </si>
  <si>
    <r>
      <t xml:space="preserve">      </t>
    </r>
    <r>
      <rPr>
        <sz val="10"/>
        <rFont val="仿宋"/>
        <family val="3"/>
      </rPr>
      <t>①其他支出</t>
    </r>
  </si>
  <si>
    <r>
      <rPr>
        <sz val="10"/>
        <rFont val="黑体"/>
        <family val="3"/>
      </rPr>
      <t>二十、债务付息支出</t>
    </r>
  </si>
  <si>
    <r>
      <t xml:space="preserve">    1.</t>
    </r>
    <r>
      <rPr>
        <sz val="10"/>
        <rFont val="楷体"/>
        <family val="3"/>
      </rPr>
      <t>地方政府一般债务付息支出</t>
    </r>
  </si>
  <si>
    <r>
      <t xml:space="preserve">      </t>
    </r>
    <r>
      <rPr>
        <sz val="10"/>
        <rFont val="仿宋"/>
        <family val="3"/>
      </rPr>
      <t>①地方政府一般债券付息支出</t>
    </r>
  </si>
  <si>
    <r>
      <rPr>
        <sz val="10"/>
        <rFont val="黑体"/>
        <family val="3"/>
      </rPr>
      <t>二十一、债务发行费用支出</t>
    </r>
  </si>
  <si>
    <r>
      <t xml:space="preserve">    1.</t>
    </r>
    <r>
      <rPr>
        <sz val="10"/>
        <rFont val="楷体"/>
        <family val="3"/>
      </rPr>
      <t>地方政府一般债务发行费用支出</t>
    </r>
  </si>
  <si>
    <r>
      <rPr>
        <sz val="10"/>
        <rFont val="楷体"/>
        <family val="3"/>
      </rPr>
      <t>款项</t>
    </r>
  </si>
  <si>
    <r>
      <rPr>
        <sz val="10"/>
        <rFont val="黑体"/>
        <family val="3"/>
      </rPr>
      <t>一般公共预算支出合计</t>
    </r>
  </si>
  <si>
    <r>
      <rPr>
        <sz val="10"/>
        <rFont val="黑体"/>
        <family val="3"/>
      </rPr>
      <t>合计</t>
    </r>
  </si>
  <si>
    <r>
      <rPr>
        <sz val="10"/>
        <rFont val="仿宋"/>
        <family val="3"/>
      </rPr>
      <t>备注：</t>
    </r>
    <r>
      <rPr>
        <sz val="10"/>
        <rFont val="Times New Roman"/>
        <family val="1"/>
      </rPr>
      <t>2022</t>
    </r>
    <r>
      <rPr>
        <sz val="10"/>
        <rFont val="仿宋"/>
        <family val="3"/>
      </rPr>
      <t>年调整预算数包括新增债券安排的支出</t>
    </r>
    <r>
      <rPr>
        <sz val="10"/>
        <rFont val="Times New Roman"/>
        <family val="1"/>
      </rPr>
      <t>1902</t>
    </r>
    <r>
      <rPr>
        <sz val="10"/>
        <rFont val="仿宋"/>
        <family val="3"/>
      </rPr>
      <t>万元，其中：</t>
    </r>
    <r>
      <rPr>
        <sz val="10"/>
        <rFont val="Times New Roman"/>
        <family val="1"/>
      </rPr>
      <t>2050202-</t>
    </r>
    <r>
      <rPr>
        <sz val="10"/>
        <rFont val="仿宋"/>
        <family val="3"/>
      </rPr>
      <t>小学教育</t>
    </r>
    <r>
      <rPr>
        <sz val="10"/>
        <rFont val="Times New Roman"/>
        <family val="1"/>
      </rPr>
      <t>555</t>
    </r>
    <r>
      <rPr>
        <sz val="10"/>
        <rFont val="仿宋"/>
        <family val="3"/>
      </rPr>
      <t>万元、</t>
    </r>
    <r>
      <rPr>
        <sz val="10"/>
        <rFont val="Times New Roman"/>
        <family val="1"/>
      </rPr>
      <t>2050203-</t>
    </r>
    <r>
      <rPr>
        <sz val="10"/>
        <rFont val="仿宋"/>
        <family val="3"/>
      </rPr>
      <t>初中教育</t>
    </r>
    <r>
      <rPr>
        <sz val="10"/>
        <rFont val="Times New Roman"/>
        <family val="1"/>
      </rPr>
      <t>1347</t>
    </r>
    <r>
      <rPr>
        <sz val="10"/>
        <rFont val="仿宋"/>
        <family val="3"/>
      </rPr>
      <t>万元；</t>
    </r>
    <r>
      <rPr>
        <sz val="10"/>
        <rFont val="Times New Roman"/>
        <family val="1"/>
      </rPr>
      <t>2021</t>
    </r>
    <r>
      <rPr>
        <sz val="10"/>
        <rFont val="仿宋"/>
        <family val="3"/>
      </rPr>
      <t>年调整预算数包括新增债券安排的支出</t>
    </r>
    <r>
      <rPr>
        <sz val="10"/>
        <rFont val="Times New Roman"/>
        <family val="1"/>
      </rPr>
      <t>5058</t>
    </r>
    <r>
      <rPr>
        <sz val="10"/>
        <rFont val="仿宋"/>
        <family val="3"/>
      </rPr>
      <t>万元，其中：</t>
    </r>
    <r>
      <rPr>
        <sz val="10"/>
        <rFont val="Times New Roman"/>
        <family val="1"/>
      </rPr>
      <t>2050202-</t>
    </r>
    <r>
      <rPr>
        <sz val="10"/>
        <rFont val="仿宋"/>
        <family val="3"/>
      </rPr>
      <t>小学教育</t>
    </r>
    <r>
      <rPr>
        <sz val="10"/>
        <rFont val="Times New Roman"/>
        <family val="1"/>
      </rPr>
      <t>4177</t>
    </r>
    <r>
      <rPr>
        <sz val="10"/>
        <rFont val="仿宋"/>
        <family val="3"/>
      </rPr>
      <t>万元、</t>
    </r>
    <r>
      <rPr>
        <sz val="10"/>
        <rFont val="Times New Roman"/>
        <family val="1"/>
      </rPr>
      <t>2120399-</t>
    </r>
    <r>
      <rPr>
        <sz val="10"/>
        <rFont val="仿宋"/>
        <family val="3"/>
      </rPr>
      <t>其他城乡社区公共设施支出</t>
    </r>
    <r>
      <rPr>
        <sz val="10"/>
        <rFont val="Times New Roman"/>
        <family val="1"/>
      </rPr>
      <t>800</t>
    </r>
    <r>
      <rPr>
        <sz val="10"/>
        <rFont val="仿宋"/>
        <family val="3"/>
      </rPr>
      <t>万元、</t>
    </r>
    <r>
      <rPr>
        <sz val="10"/>
        <rFont val="Times New Roman"/>
        <family val="1"/>
      </rPr>
      <t>2109999-</t>
    </r>
    <r>
      <rPr>
        <sz val="10"/>
        <rFont val="仿宋"/>
        <family val="3"/>
      </rPr>
      <t>其他卫生健康支出</t>
    </r>
    <r>
      <rPr>
        <sz val="10"/>
        <rFont val="Times New Roman"/>
        <family val="1"/>
      </rPr>
      <t>81</t>
    </r>
    <r>
      <rPr>
        <sz val="10"/>
        <rFont val="仿宋"/>
        <family val="3"/>
      </rPr>
      <t>万元。</t>
    </r>
  </si>
  <si>
    <r>
      <t>2022</t>
    </r>
    <r>
      <rPr>
        <sz val="22"/>
        <rFont val="方正小标宋简体"/>
        <family val="0"/>
      </rPr>
      <t>年动用预算稳定调节基金安排支出情况表</t>
    </r>
  </si>
  <si>
    <r>
      <rPr>
        <sz val="14"/>
        <rFont val="仿宋"/>
        <family val="3"/>
      </rPr>
      <t>单位：万元</t>
    </r>
  </si>
  <si>
    <r>
      <rPr>
        <sz val="14"/>
        <rFont val="仿宋"/>
        <family val="3"/>
      </rPr>
      <t>科目名称</t>
    </r>
  </si>
  <si>
    <r>
      <rPr>
        <sz val="14"/>
        <rFont val="仿宋"/>
        <family val="3"/>
      </rPr>
      <t>合计</t>
    </r>
  </si>
  <si>
    <r>
      <rPr>
        <sz val="14"/>
        <rFont val="仿宋"/>
        <family val="3"/>
      </rPr>
      <t>人员经费</t>
    </r>
  </si>
  <si>
    <r>
      <rPr>
        <sz val="14"/>
        <rFont val="仿宋"/>
        <family val="3"/>
      </rPr>
      <t>公用经费</t>
    </r>
  </si>
  <si>
    <r>
      <rPr>
        <sz val="14"/>
        <rFont val="仿宋"/>
        <family val="3"/>
      </rPr>
      <t>债务利息
及发行费</t>
    </r>
  </si>
  <si>
    <r>
      <rPr>
        <sz val="14"/>
        <rFont val="仿宋"/>
        <family val="3"/>
      </rPr>
      <t>专项经费</t>
    </r>
  </si>
  <si>
    <r>
      <rPr>
        <sz val="14"/>
        <rFont val="黑体"/>
        <family val="3"/>
      </rPr>
      <t>一、一般公共服务支出</t>
    </r>
  </si>
  <si>
    <r>
      <t xml:space="preserve">    1.</t>
    </r>
    <r>
      <rPr>
        <sz val="14"/>
        <rFont val="楷体"/>
        <family val="3"/>
      </rPr>
      <t>政府办公厅（室）及相关机构事务</t>
    </r>
  </si>
  <si>
    <r>
      <t xml:space="preserve">        </t>
    </r>
    <r>
      <rPr>
        <sz val="14"/>
        <rFont val="仿宋"/>
        <family val="3"/>
      </rPr>
      <t>①行政运行</t>
    </r>
  </si>
  <si>
    <r>
      <t xml:space="preserve">    2.</t>
    </r>
    <r>
      <rPr>
        <sz val="14"/>
        <rFont val="楷体"/>
        <family val="3"/>
      </rPr>
      <t>财政事务</t>
    </r>
  </si>
  <si>
    <r>
      <t xml:space="preserve">        </t>
    </r>
    <r>
      <rPr>
        <sz val="14"/>
        <rFont val="仿宋"/>
        <family val="3"/>
      </rPr>
      <t>①其他财政事务支出</t>
    </r>
  </si>
  <si>
    <r>
      <t xml:space="preserve">    3.</t>
    </r>
    <r>
      <rPr>
        <sz val="14"/>
        <rFont val="楷体"/>
        <family val="3"/>
      </rPr>
      <t>纪检监察事务</t>
    </r>
  </si>
  <si>
    <r>
      <t xml:space="preserve">        </t>
    </r>
    <r>
      <rPr>
        <sz val="14"/>
        <rFont val="仿宋"/>
        <family val="3"/>
      </rPr>
      <t>①一般行政管理事务</t>
    </r>
  </si>
  <si>
    <r>
      <t xml:space="preserve">    4.</t>
    </r>
    <r>
      <rPr>
        <sz val="14"/>
        <rFont val="楷体"/>
        <family val="3"/>
      </rPr>
      <t>商贸事务</t>
    </r>
  </si>
  <si>
    <r>
      <t xml:space="preserve">        </t>
    </r>
    <r>
      <rPr>
        <sz val="14"/>
        <rFont val="仿宋"/>
        <family val="3"/>
      </rPr>
      <t>①事业运行</t>
    </r>
  </si>
  <si>
    <r>
      <t xml:space="preserve">    5.</t>
    </r>
    <r>
      <rPr>
        <sz val="14"/>
        <rFont val="楷体"/>
        <family val="3"/>
      </rPr>
      <t>群众团体事务</t>
    </r>
  </si>
  <si>
    <r>
      <t xml:space="preserve">    6.</t>
    </r>
    <r>
      <rPr>
        <sz val="14"/>
        <rFont val="楷体"/>
        <family val="3"/>
      </rPr>
      <t>市场监督管理事务</t>
    </r>
  </si>
  <si>
    <r>
      <t xml:space="preserve">        </t>
    </r>
    <r>
      <rPr>
        <sz val="14"/>
        <rFont val="仿宋"/>
        <family val="3"/>
      </rPr>
      <t>①药品事务</t>
    </r>
  </si>
  <si>
    <r>
      <t xml:space="preserve">        </t>
    </r>
    <r>
      <rPr>
        <sz val="14"/>
        <rFont val="仿宋"/>
        <family val="3"/>
      </rPr>
      <t>②其他市场监督管理事务</t>
    </r>
  </si>
  <si>
    <r>
      <rPr>
        <sz val="14"/>
        <rFont val="黑体"/>
        <family val="3"/>
      </rPr>
      <t>二、公共安全支出</t>
    </r>
  </si>
  <si>
    <r>
      <t xml:space="preserve">    1.</t>
    </r>
    <r>
      <rPr>
        <sz val="14"/>
        <rFont val="楷体"/>
        <family val="3"/>
      </rPr>
      <t>司法</t>
    </r>
  </si>
  <si>
    <r>
      <t xml:space="preserve">        </t>
    </r>
    <r>
      <rPr>
        <sz val="14"/>
        <rFont val="仿宋"/>
        <family val="3"/>
      </rPr>
      <t>①其他司法支出</t>
    </r>
  </si>
  <si>
    <r>
      <rPr>
        <sz val="14"/>
        <rFont val="黑体"/>
        <family val="3"/>
      </rPr>
      <t>三、教育支出</t>
    </r>
  </si>
  <si>
    <r>
      <t xml:space="preserve">    1.</t>
    </r>
    <r>
      <rPr>
        <sz val="14"/>
        <rFont val="楷体"/>
        <family val="3"/>
      </rPr>
      <t>教育管理事务</t>
    </r>
  </si>
  <si>
    <r>
      <t xml:space="preserve">        </t>
    </r>
    <r>
      <rPr>
        <sz val="14"/>
        <rFont val="仿宋"/>
        <family val="3"/>
      </rPr>
      <t>①其他教育管理事务支出</t>
    </r>
  </si>
  <si>
    <r>
      <t xml:space="preserve">    2.</t>
    </r>
    <r>
      <rPr>
        <sz val="14"/>
        <rFont val="楷体"/>
        <family val="3"/>
      </rPr>
      <t>普通教育</t>
    </r>
  </si>
  <si>
    <r>
      <t xml:space="preserve">        </t>
    </r>
    <r>
      <rPr>
        <sz val="14"/>
        <rFont val="仿宋"/>
        <family val="3"/>
      </rPr>
      <t>①学前教育</t>
    </r>
  </si>
  <si>
    <r>
      <t xml:space="preserve">        </t>
    </r>
    <r>
      <rPr>
        <sz val="14"/>
        <rFont val="仿宋"/>
        <family val="3"/>
      </rPr>
      <t>②小学教育</t>
    </r>
  </si>
  <si>
    <r>
      <t xml:space="preserve">        </t>
    </r>
    <r>
      <rPr>
        <sz val="14"/>
        <rFont val="仿宋"/>
        <family val="3"/>
      </rPr>
      <t>③初中教育</t>
    </r>
  </si>
  <si>
    <r>
      <t xml:space="preserve">        </t>
    </r>
    <r>
      <rPr>
        <sz val="14"/>
        <rFont val="仿宋"/>
        <family val="3"/>
      </rPr>
      <t>④其他普通教育支出</t>
    </r>
  </si>
  <si>
    <r>
      <t xml:space="preserve">    3.</t>
    </r>
    <r>
      <rPr>
        <sz val="14"/>
        <rFont val="楷体"/>
        <family val="3"/>
      </rPr>
      <t>特殊教育</t>
    </r>
  </si>
  <si>
    <r>
      <t xml:space="preserve">        </t>
    </r>
    <r>
      <rPr>
        <sz val="14"/>
        <rFont val="仿宋"/>
        <family val="3"/>
      </rPr>
      <t>①特殊学校教育</t>
    </r>
  </si>
  <si>
    <r>
      <t xml:space="preserve">        </t>
    </r>
    <r>
      <rPr>
        <sz val="14"/>
        <rFont val="仿宋"/>
        <family val="3"/>
      </rPr>
      <t>②其他特殊教育支出</t>
    </r>
  </si>
  <si>
    <r>
      <t xml:space="preserve">    4.</t>
    </r>
    <r>
      <rPr>
        <sz val="14"/>
        <rFont val="楷体"/>
        <family val="3"/>
      </rPr>
      <t>教育费附加安排的支出</t>
    </r>
  </si>
  <si>
    <r>
      <t xml:space="preserve">        </t>
    </r>
    <r>
      <rPr>
        <sz val="14"/>
        <rFont val="仿宋"/>
        <family val="3"/>
      </rPr>
      <t>①其他教育费附加安排的支出</t>
    </r>
  </si>
  <si>
    <r>
      <rPr>
        <sz val="14"/>
        <rFont val="黑体"/>
        <family val="3"/>
      </rPr>
      <t>四、科学技术支出</t>
    </r>
  </si>
  <si>
    <r>
      <t xml:space="preserve">    1.</t>
    </r>
    <r>
      <rPr>
        <sz val="14"/>
        <rFont val="楷体"/>
        <family val="3"/>
      </rPr>
      <t>技术研究与开发</t>
    </r>
  </si>
  <si>
    <r>
      <t xml:space="preserve">        </t>
    </r>
    <r>
      <rPr>
        <sz val="14"/>
        <rFont val="仿宋"/>
        <family val="3"/>
      </rPr>
      <t>①其他技术研究与开发支出</t>
    </r>
  </si>
  <si>
    <r>
      <t xml:space="preserve">    2.</t>
    </r>
    <r>
      <rPr>
        <sz val="14"/>
        <rFont val="楷体"/>
        <family val="3"/>
      </rPr>
      <t>科技条件与服务</t>
    </r>
  </si>
  <si>
    <r>
      <t xml:space="preserve">        </t>
    </r>
    <r>
      <rPr>
        <sz val="14"/>
        <rFont val="仿宋"/>
        <family val="3"/>
      </rPr>
      <t>①技术创新服务体系</t>
    </r>
  </si>
  <si>
    <r>
      <t xml:space="preserve">    3.</t>
    </r>
    <r>
      <rPr>
        <sz val="14"/>
        <rFont val="楷体"/>
        <family val="3"/>
      </rPr>
      <t>其他科学技术支出</t>
    </r>
  </si>
  <si>
    <r>
      <t xml:space="preserve">        </t>
    </r>
    <r>
      <rPr>
        <sz val="14"/>
        <rFont val="仿宋"/>
        <family val="3"/>
      </rPr>
      <t>①其他科学技术支出</t>
    </r>
  </si>
  <si>
    <r>
      <rPr>
        <sz val="14"/>
        <rFont val="黑体"/>
        <family val="3"/>
      </rPr>
      <t>五、文化旅游体育与传媒支出</t>
    </r>
  </si>
  <si>
    <r>
      <t xml:space="preserve">    1.</t>
    </r>
    <r>
      <rPr>
        <sz val="14"/>
        <rFont val="楷体"/>
        <family val="3"/>
      </rPr>
      <t>文化和旅游</t>
    </r>
  </si>
  <si>
    <r>
      <t xml:space="preserve">        </t>
    </r>
    <r>
      <rPr>
        <sz val="14"/>
        <rFont val="仿宋"/>
        <family val="3"/>
      </rPr>
      <t>①文化创作与保护</t>
    </r>
  </si>
  <si>
    <r>
      <t xml:space="preserve">    2.</t>
    </r>
    <r>
      <rPr>
        <sz val="14"/>
        <rFont val="楷体"/>
        <family val="3"/>
      </rPr>
      <t>文物</t>
    </r>
  </si>
  <si>
    <r>
      <t xml:space="preserve">        </t>
    </r>
    <r>
      <rPr>
        <sz val="14"/>
        <rFont val="仿宋"/>
        <family val="3"/>
      </rPr>
      <t>①文物保护</t>
    </r>
  </si>
  <si>
    <r>
      <rPr>
        <sz val="14"/>
        <rFont val="黑体"/>
        <family val="3"/>
      </rPr>
      <t>六、社会保障和就业支出</t>
    </r>
  </si>
  <si>
    <r>
      <t xml:space="preserve">    1.</t>
    </r>
    <r>
      <rPr>
        <sz val="14"/>
        <rFont val="楷体"/>
        <family val="3"/>
      </rPr>
      <t>人力资源和社会保障管理事务</t>
    </r>
  </si>
  <si>
    <r>
      <t xml:space="preserve">        </t>
    </r>
    <r>
      <rPr>
        <sz val="14"/>
        <rFont val="仿宋"/>
        <family val="3"/>
      </rPr>
      <t>①就业管理事务</t>
    </r>
  </si>
  <si>
    <r>
      <t xml:space="preserve">    2.</t>
    </r>
    <r>
      <rPr>
        <sz val="14"/>
        <rFont val="楷体"/>
        <family val="3"/>
      </rPr>
      <t>民政管理事务</t>
    </r>
  </si>
  <si>
    <r>
      <t xml:space="preserve">        </t>
    </r>
    <r>
      <rPr>
        <sz val="14"/>
        <rFont val="仿宋"/>
        <family val="3"/>
      </rPr>
      <t>①基层政权建设和社区治理</t>
    </r>
  </si>
  <si>
    <r>
      <t xml:space="preserve">    3.</t>
    </r>
    <r>
      <rPr>
        <sz val="14"/>
        <rFont val="楷体"/>
        <family val="3"/>
      </rPr>
      <t>行政事业单位养老支出</t>
    </r>
  </si>
  <si>
    <r>
      <t xml:space="preserve">        </t>
    </r>
    <r>
      <rPr>
        <sz val="14"/>
        <rFont val="仿宋"/>
        <family val="3"/>
      </rPr>
      <t>①行政单位离退休</t>
    </r>
  </si>
  <si>
    <r>
      <t xml:space="preserve">        </t>
    </r>
    <r>
      <rPr>
        <sz val="14"/>
        <rFont val="仿宋"/>
        <family val="3"/>
      </rPr>
      <t>②事业单位离退休</t>
    </r>
  </si>
  <si>
    <r>
      <t xml:space="preserve">    4.</t>
    </r>
    <r>
      <rPr>
        <sz val="14"/>
        <rFont val="楷体"/>
        <family val="3"/>
      </rPr>
      <t>退役安置</t>
    </r>
  </si>
  <si>
    <r>
      <t xml:space="preserve">        </t>
    </r>
    <r>
      <rPr>
        <sz val="14"/>
        <rFont val="仿宋"/>
        <family val="3"/>
      </rPr>
      <t>①军队转业干部安置</t>
    </r>
  </si>
  <si>
    <r>
      <t xml:space="preserve">    5.</t>
    </r>
    <r>
      <rPr>
        <sz val="14"/>
        <rFont val="楷体"/>
        <family val="3"/>
      </rPr>
      <t>残疾人事业</t>
    </r>
  </si>
  <si>
    <r>
      <t xml:space="preserve">        </t>
    </r>
    <r>
      <rPr>
        <sz val="14"/>
        <rFont val="仿宋"/>
        <family val="3"/>
      </rPr>
      <t>①残疾人就业</t>
    </r>
  </si>
  <si>
    <r>
      <t xml:space="preserve">        </t>
    </r>
    <r>
      <rPr>
        <sz val="14"/>
        <rFont val="仿宋"/>
        <family val="3"/>
      </rPr>
      <t>②残疾人生活和护理补贴</t>
    </r>
  </si>
  <si>
    <r>
      <t xml:space="preserve">        </t>
    </r>
    <r>
      <rPr>
        <sz val="14"/>
        <rFont val="仿宋"/>
        <family val="3"/>
      </rPr>
      <t>③其他残疾人事业支出</t>
    </r>
  </si>
  <si>
    <r>
      <rPr>
        <sz val="14"/>
        <rFont val="黑体"/>
        <family val="3"/>
      </rPr>
      <t>七、卫生健康支出</t>
    </r>
  </si>
  <si>
    <r>
      <t xml:space="preserve">    1.</t>
    </r>
    <r>
      <rPr>
        <sz val="14"/>
        <rFont val="楷体"/>
        <family val="3"/>
      </rPr>
      <t>公共卫生</t>
    </r>
  </si>
  <si>
    <r>
      <t xml:space="preserve">        </t>
    </r>
    <r>
      <rPr>
        <sz val="14"/>
        <rFont val="仿宋"/>
        <family val="3"/>
      </rPr>
      <t>①基本公共卫生服务</t>
    </r>
  </si>
  <si>
    <r>
      <t xml:space="preserve">        </t>
    </r>
    <r>
      <rPr>
        <sz val="14"/>
        <rFont val="仿宋"/>
        <family val="3"/>
      </rPr>
      <t>②重大公共卫生服务</t>
    </r>
  </si>
  <si>
    <r>
      <t xml:space="preserve">    2.</t>
    </r>
    <r>
      <rPr>
        <sz val="14"/>
        <rFont val="楷体"/>
        <family val="3"/>
      </rPr>
      <t>中医药</t>
    </r>
  </si>
  <si>
    <r>
      <t xml:space="preserve">        </t>
    </r>
    <r>
      <rPr>
        <sz val="14"/>
        <rFont val="仿宋"/>
        <family val="3"/>
      </rPr>
      <t>①中医</t>
    </r>
    <r>
      <rPr>
        <sz val="14"/>
        <rFont val="Times New Roman"/>
        <family val="1"/>
      </rPr>
      <t>(</t>
    </r>
    <r>
      <rPr>
        <sz val="14"/>
        <rFont val="仿宋"/>
        <family val="3"/>
      </rPr>
      <t>民族医</t>
    </r>
    <r>
      <rPr>
        <sz val="14"/>
        <rFont val="Times New Roman"/>
        <family val="1"/>
      </rPr>
      <t>)</t>
    </r>
    <r>
      <rPr>
        <sz val="14"/>
        <rFont val="仿宋"/>
        <family val="3"/>
      </rPr>
      <t>药专项</t>
    </r>
  </si>
  <si>
    <r>
      <t xml:space="preserve">    3.</t>
    </r>
    <r>
      <rPr>
        <sz val="14"/>
        <rFont val="楷体"/>
        <family val="3"/>
      </rPr>
      <t>计划生育事务</t>
    </r>
  </si>
  <si>
    <r>
      <t xml:space="preserve">        </t>
    </r>
    <r>
      <rPr>
        <sz val="14"/>
        <rFont val="仿宋"/>
        <family val="3"/>
      </rPr>
      <t>①计划生育机构</t>
    </r>
  </si>
  <si>
    <r>
      <t xml:space="preserve">        </t>
    </r>
    <r>
      <rPr>
        <sz val="14"/>
        <rFont val="仿宋"/>
        <family val="3"/>
      </rPr>
      <t>②计划生育服务</t>
    </r>
  </si>
  <si>
    <r>
      <t xml:space="preserve">    4.</t>
    </r>
    <r>
      <rPr>
        <sz val="14"/>
        <rFont val="楷体"/>
        <family val="3"/>
      </rPr>
      <t>财政对基本医疗保险基金的补助</t>
    </r>
  </si>
  <si>
    <r>
      <t xml:space="preserve">        </t>
    </r>
    <r>
      <rPr>
        <sz val="14"/>
        <rFont val="仿宋"/>
        <family val="3"/>
      </rPr>
      <t>①财政对城乡居民基本医疗保险基金的补助</t>
    </r>
  </si>
  <si>
    <r>
      <t xml:space="preserve">    5.</t>
    </r>
    <r>
      <rPr>
        <sz val="14"/>
        <rFont val="楷体"/>
        <family val="3"/>
      </rPr>
      <t>医疗救助</t>
    </r>
  </si>
  <si>
    <r>
      <t xml:space="preserve">        </t>
    </r>
    <r>
      <rPr>
        <sz val="14"/>
        <rFont val="仿宋"/>
        <family val="3"/>
      </rPr>
      <t>①城乡医疗救助</t>
    </r>
  </si>
  <si>
    <r>
      <t xml:space="preserve">    6.</t>
    </r>
    <r>
      <rPr>
        <sz val="14"/>
        <rFont val="楷体"/>
        <family val="3"/>
      </rPr>
      <t>优抚对象医疗</t>
    </r>
  </si>
  <si>
    <r>
      <t xml:space="preserve">        </t>
    </r>
    <r>
      <rPr>
        <sz val="14"/>
        <rFont val="仿宋"/>
        <family val="3"/>
      </rPr>
      <t>①优抚对象医疗补助</t>
    </r>
  </si>
  <si>
    <r>
      <t xml:space="preserve">    7.</t>
    </r>
    <r>
      <rPr>
        <sz val="14"/>
        <rFont val="楷体"/>
        <family val="3"/>
      </rPr>
      <t>其他卫生健康支出</t>
    </r>
  </si>
  <si>
    <r>
      <t xml:space="preserve">        </t>
    </r>
    <r>
      <rPr>
        <sz val="14"/>
        <rFont val="仿宋"/>
        <family val="3"/>
      </rPr>
      <t>①其他卫生健康支出</t>
    </r>
  </si>
  <si>
    <r>
      <rPr>
        <sz val="14"/>
        <rFont val="黑体"/>
        <family val="3"/>
      </rPr>
      <t>八、城乡社区支出</t>
    </r>
  </si>
  <si>
    <r>
      <t xml:space="preserve">    1.</t>
    </r>
    <r>
      <rPr>
        <sz val="14"/>
        <rFont val="楷体"/>
        <family val="3"/>
      </rPr>
      <t>城乡社区管理事务</t>
    </r>
  </si>
  <si>
    <r>
      <t xml:space="preserve">        </t>
    </r>
    <r>
      <rPr>
        <sz val="14"/>
        <rFont val="仿宋"/>
        <family val="3"/>
      </rPr>
      <t>①城管执法</t>
    </r>
  </si>
  <si>
    <r>
      <t xml:space="preserve">    2.</t>
    </r>
    <r>
      <rPr>
        <sz val="14"/>
        <rFont val="楷体"/>
        <family val="3"/>
      </rPr>
      <t>城乡社区规划与管理</t>
    </r>
  </si>
  <si>
    <r>
      <t xml:space="preserve">        </t>
    </r>
    <r>
      <rPr>
        <sz val="14"/>
        <rFont val="仿宋"/>
        <family val="3"/>
      </rPr>
      <t>①城乡社区规划与管理</t>
    </r>
  </si>
  <si>
    <r>
      <t xml:space="preserve">    3.</t>
    </r>
    <r>
      <rPr>
        <sz val="14"/>
        <rFont val="楷体"/>
        <family val="3"/>
      </rPr>
      <t>城乡社区环境卫生</t>
    </r>
  </si>
  <si>
    <r>
      <t xml:space="preserve">        </t>
    </r>
    <r>
      <rPr>
        <sz val="14"/>
        <rFont val="仿宋"/>
        <family val="3"/>
      </rPr>
      <t>①城乡社区环境卫生</t>
    </r>
  </si>
  <si>
    <r>
      <rPr>
        <sz val="14"/>
        <rFont val="黑体"/>
        <family val="3"/>
      </rPr>
      <t>九、农林水支出</t>
    </r>
  </si>
  <si>
    <r>
      <t xml:space="preserve">    1.</t>
    </r>
    <r>
      <rPr>
        <sz val="14"/>
        <rFont val="楷体"/>
        <family val="3"/>
      </rPr>
      <t>农业农村</t>
    </r>
  </si>
  <si>
    <r>
      <t xml:space="preserve">        </t>
    </r>
    <r>
      <rPr>
        <sz val="14"/>
        <rFont val="仿宋"/>
        <family val="3"/>
      </rPr>
      <t>②农产品质量安全</t>
    </r>
  </si>
  <si>
    <r>
      <t xml:space="preserve">        </t>
    </r>
    <r>
      <rPr>
        <sz val="14"/>
        <rFont val="仿宋"/>
        <family val="3"/>
      </rPr>
      <t>③渔业发展</t>
    </r>
  </si>
  <si>
    <r>
      <t xml:space="preserve">    2.</t>
    </r>
    <r>
      <rPr>
        <sz val="14"/>
        <rFont val="楷体"/>
        <family val="3"/>
      </rPr>
      <t>林业和草原</t>
    </r>
  </si>
  <si>
    <r>
      <t xml:space="preserve">        </t>
    </r>
    <r>
      <rPr>
        <sz val="14"/>
        <rFont val="仿宋"/>
        <family val="3"/>
      </rPr>
      <t>①其他林业和草原支出</t>
    </r>
  </si>
  <si>
    <r>
      <t xml:space="preserve">    3.</t>
    </r>
    <r>
      <rPr>
        <sz val="14"/>
        <rFont val="楷体"/>
        <family val="3"/>
      </rPr>
      <t>水利</t>
    </r>
  </si>
  <si>
    <r>
      <t xml:space="preserve">        </t>
    </r>
    <r>
      <rPr>
        <sz val="14"/>
        <rFont val="仿宋"/>
        <family val="3"/>
      </rPr>
      <t>①防汛</t>
    </r>
  </si>
  <si>
    <r>
      <t xml:space="preserve">        </t>
    </r>
    <r>
      <rPr>
        <sz val="14"/>
        <rFont val="仿宋"/>
        <family val="3"/>
      </rPr>
      <t>②其他水利支出</t>
    </r>
  </si>
  <si>
    <r>
      <t xml:space="preserve">    4.</t>
    </r>
    <r>
      <rPr>
        <sz val="14"/>
        <rFont val="楷体"/>
        <family val="3"/>
      </rPr>
      <t>农村综合改革</t>
    </r>
  </si>
  <si>
    <r>
      <t xml:space="preserve">        </t>
    </r>
    <r>
      <rPr>
        <sz val="14"/>
        <rFont val="仿宋"/>
        <family val="3"/>
      </rPr>
      <t>①对村民委员会和村党支部的补助</t>
    </r>
  </si>
  <si>
    <r>
      <rPr>
        <sz val="14"/>
        <rFont val="黑体"/>
        <family val="3"/>
      </rPr>
      <t>十、交通运输支出</t>
    </r>
  </si>
  <si>
    <r>
      <t xml:space="preserve">    1.</t>
    </r>
    <r>
      <rPr>
        <sz val="14"/>
        <rFont val="楷体"/>
        <family val="3"/>
      </rPr>
      <t>公路水路运输</t>
    </r>
  </si>
  <si>
    <r>
      <t xml:space="preserve">        </t>
    </r>
    <r>
      <rPr>
        <sz val="14"/>
        <rFont val="仿宋"/>
        <family val="3"/>
      </rPr>
      <t>①其他公路水路运输支出</t>
    </r>
  </si>
  <si>
    <r>
      <rPr>
        <sz val="14"/>
        <rFont val="黑体"/>
        <family val="3"/>
      </rPr>
      <t>十一、资源勘探工业信息等支出</t>
    </r>
  </si>
  <si>
    <r>
      <t xml:space="preserve">    1.</t>
    </r>
    <r>
      <rPr>
        <sz val="14"/>
        <rFont val="楷体"/>
        <family val="3"/>
      </rPr>
      <t>支持中小企业发展和管理支出</t>
    </r>
  </si>
  <si>
    <r>
      <t xml:space="preserve">        </t>
    </r>
    <r>
      <rPr>
        <sz val="14"/>
        <rFont val="仿宋"/>
        <family val="3"/>
      </rPr>
      <t>①其他支持中小企业发展和管理支出</t>
    </r>
  </si>
  <si>
    <r>
      <t xml:space="preserve">    2.</t>
    </r>
    <r>
      <rPr>
        <sz val="14"/>
        <rFont val="楷体"/>
        <family val="3"/>
      </rPr>
      <t>其他资源勘探信息等支出</t>
    </r>
  </si>
  <si>
    <r>
      <t xml:space="preserve">        </t>
    </r>
    <r>
      <rPr>
        <sz val="14"/>
        <rFont val="仿宋"/>
        <family val="3"/>
      </rPr>
      <t>①其他资源勘探信息等支出</t>
    </r>
  </si>
  <si>
    <r>
      <rPr>
        <sz val="14"/>
        <rFont val="黑体"/>
        <family val="3"/>
      </rPr>
      <t>十二、商业服务业等支出</t>
    </r>
  </si>
  <si>
    <r>
      <t xml:space="preserve">    1.</t>
    </r>
    <r>
      <rPr>
        <sz val="14"/>
        <rFont val="楷体"/>
        <family val="3"/>
      </rPr>
      <t>商业流通事务</t>
    </r>
  </si>
  <si>
    <r>
      <t xml:space="preserve">        </t>
    </r>
    <r>
      <rPr>
        <sz val="14"/>
        <rFont val="仿宋"/>
        <family val="3"/>
      </rPr>
      <t>①其他商业流通事务支出</t>
    </r>
  </si>
  <si>
    <r>
      <t xml:space="preserve">    2.</t>
    </r>
    <r>
      <rPr>
        <sz val="14"/>
        <rFont val="楷体"/>
        <family val="3"/>
      </rPr>
      <t>涉外发展服务支出</t>
    </r>
  </si>
  <si>
    <r>
      <t xml:space="preserve">        </t>
    </r>
    <r>
      <rPr>
        <sz val="14"/>
        <rFont val="仿宋"/>
        <family val="3"/>
      </rPr>
      <t>①其他涉外发展服务支出</t>
    </r>
  </si>
  <si>
    <r>
      <rPr>
        <sz val="14"/>
        <rFont val="黑体"/>
        <family val="3"/>
      </rPr>
      <t>十三、灾害防治及应急管理支出</t>
    </r>
  </si>
  <si>
    <r>
      <t xml:space="preserve">    1.</t>
    </r>
    <r>
      <rPr>
        <sz val="14"/>
        <rFont val="楷体"/>
        <family val="3"/>
      </rPr>
      <t>应急管理事务</t>
    </r>
  </si>
  <si>
    <r>
      <t xml:space="preserve">        </t>
    </r>
    <r>
      <rPr>
        <sz val="14"/>
        <rFont val="仿宋"/>
        <family val="3"/>
      </rPr>
      <t>②灾害风险防治</t>
    </r>
  </si>
  <si>
    <r>
      <rPr>
        <sz val="14"/>
        <rFont val="黑体"/>
        <family val="3"/>
      </rPr>
      <t>十四、其他支出</t>
    </r>
  </si>
  <si>
    <r>
      <t xml:space="preserve">    1.</t>
    </r>
    <r>
      <rPr>
        <sz val="14"/>
        <rFont val="楷体"/>
        <family val="3"/>
      </rPr>
      <t>其他支出</t>
    </r>
  </si>
  <si>
    <r>
      <t xml:space="preserve">        </t>
    </r>
    <r>
      <rPr>
        <sz val="14"/>
        <rFont val="仿宋"/>
        <family val="3"/>
      </rPr>
      <t>①其他支出</t>
    </r>
  </si>
  <si>
    <r>
      <rPr>
        <sz val="14"/>
        <rFont val="黑体"/>
        <family val="3"/>
      </rPr>
      <t>合计</t>
    </r>
  </si>
  <si>
    <t>收入项目</t>
  </si>
  <si>
    <t>年初
预算数</t>
  </si>
  <si>
    <t>调整
预算数</t>
  </si>
  <si>
    <t>比年初预
算数增减</t>
  </si>
  <si>
    <t>支出项目</t>
  </si>
  <si>
    <r>
      <rPr>
        <sz val="12"/>
        <rFont val="黑体"/>
        <family val="3"/>
      </rPr>
      <t>一、本年收入</t>
    </r>
  </si>
  <si>
    <t>一、本年支出（预计）</t>
  </si>
  <si>
    <r>
      <t xml:space="preserve">    1</t>
    </r>
    <r>
      <rPr>
        <sz val="12"/>
        <rFont val="仿宋"/>
        <family val="3"/>
      </rPr>
      <t>、其他政府性基金收入</t>
    </r>
  </si>
  <si>
    <t>（一）城乡社区支出</t>
  </si>
  <si>
    <r>
      <t xml:space="preserve">    1.</t>
    </r>
    <r>
      <rPr>
        <b/>
        <sz val="12"/>
        <rFont val="仿宋"/>
        <family val="3"/>
      </rPr>
      <t>国有土地使用权出让收入及对应专项债务收入安排的支出</t>
    </r>
  </si>
  <si>
    <r>
      <t xml:space="preserve">          </t>
    </r>
    <r>
      <rPr>
        <sz val="12"/>
        <rFont val="仿宋"/>
        <family val="3"/>
      </rPr>
      <t>征地和征迁补偿支出</t>
    </r>
  </si>
  <si>
    <t>（二）其他支出</t>
  </si>
  <si>
    <r>
      <t xml:space="preserve">    1.</t>
    </r>
    <r>
      <rPr>
        <b/>
        <sz val="12"/>
        <rFont val="仿宋"/>
        <family val="3"/>
      </rPr>
      <t>其他政府性基金及对应专项债务收入安排的支出</t>
    </r>
  </si>
  <si>
    <r>
      <t xml:space="preserve">          </t>
    </r>
    <r>
      <rPr>
        <sz val="12"/>
        <rFont val="仿宋"/>
        <family val="3"/>
      </rPr>
      <t>其他地方自行试点项目收益专项债券收入安排的支出</t>
    </r>
  </si>
  <si>
    <t>（三）债务付息支出</t>
  </si>
  <si>
    <r>
      <t xml:space="preserve">    1.</t>
    </r>
    <r>
      <rPr>
        <b/>
        <sz val="12"/>
        <rFont val="仿宋"/>
        <family val="3"/>
      </rPr>
      <t>地方政府专项债务付息支出</t>
    </r>
  </si>
  <si>
    <r>
      <t xml:space="preserve">          </t>
    </r>
    <r>
      <rPr>
        <sz val="12"/>
        <rFont val="仿宋"/>
        <family val="3"/>
      </rPr>
      <t>土地储备专项债券付息支出</t>
    </r>
  </si>
  <si>
    <r>
      <t xml:space="preserve">          </t>
    </r>
    <r>
      <rPr>
        <sz val="12"/>
        <rFont val="仿宋"/>
        <family val="3"/>
      </rPr>
      <t>棚户区改造专项债券付息支出</t>
    </r>
  </si>
  <si>
    <r>
      <t xml:space="preserve">          </t>
    </r>
    <r>
      <rPr>
        <sz val="12"/>
        <rFont val="仿宋"/>
        <family val="3"/>
      </rPr>
      <t>其他地方自行试点项目收益专项债券付息支出</t>
    </r>
  </si>
  <si>
    <t>（四）债务发行费用支出</t>
  </si>
  <si>
    <r>
      <t xml:space="preserve">    1.</t>
    </r>
    <r>
      <rPr>
        <b/>
        <sz val="12"/>
        <rFont val="仿宋"/>
        <family val="3"/>
      </rPr>
      <t>地方政府专项债务发行费用支出</t>
    </r>
  </si>
  <si>
    <r>
      <t xml:space="preserve">          </t>
    </r>
    <r>
      <rPr>
        <sz val="12"/>
        <rFont val="仿宋"/>
        <family val="3"/>
      </rPr>
      <t>国有土地使用权出让金债务发行费用支出</t>
    </r>
  </si>
  <si>
    <r>
      <rPr>
        <sz val="12"/>
        <rFont val="黑体"/>
        <family val="3"/>
      </rPr>
      <t>二、调入资金</t>
    </r>
  </si>
  <si>
    <t>二、调出资金</t>
  </si>
  <si>
    <r>
      <rPr>
        <sz val="12"/>
        <rFont val="黑体"/>
        <family val="3"/>
      </rPr>
      <t>三、上级补助收入（预计）</t>
    </r>
  </si>
  <si>
    <t>三、上解支出</t>
  </si>
  <si>
    <r>
      <rPr>
        <sz val="12"/>
        <rFont val="黑体"/>
        <family val="3"/>
      </rPr>
      <t>五、债务转贷收入</t>
    </r>
  </si>
  <si>
    <t>五、债务还本支出</t>
  </si>
  <si>
    <r>
      <rPr>
        <sz val="12"/>
        <rFont val="黑体"/>
        <family val="3"/>
      </rPr>
      <t>收入合计</t>
    </r>
  </si>
  <si>
    <t>支出合计</t>
  </si>
  <si>
    <t>备注：上级补助收入为上级返还土地出让金、城市基础设施建设费、教育资金和农田水利资金。</t>
  </si>
  <si>
    <r>
      <t>202</t>
    </r>
    <r>
      <rPr>
        <sz val="22"/>
        <rFont val="方正小标宋简体"/>
        <family val="0"/>
      </rPr>
      <t>2</t>
    </r>
    <r>
      <rPr>
        <sz val="22"/>
        <rFont val="方正小标宋简体"/>
        <family val="0"/>
      </rPr>
      <t>年土地出让金及城市基础设施配套费收入收支计划调整平衡表</t>
    </r>
  </si>
  <si>
    <r>
      <rPr>
        <sz val="12"/>
        <rFont val="仿宋"/>
        <family val="3"/>
      </rPr>
      <t>单位：万元</t>
    </r>
  </si>
  <si>
    <r>
      <rPr>
        <sz val="12"/>
        <rFont val="仿宋"/>
        <family val="3"/>
      </rPr>
      <t>序号</t>
    </r>
  </si>
  <si>
    <r>
      <rPr>
        <sz val="12"/>
        <color indexed="8"/>
        <rFont val="仿宋"/>
        <family val="3"/>
      </rPr>
      <t>收入项目</t>
    </r>
  </si>
  <si>
    <r>
      <rPr>
        <sz val="12"/>
        <color indexed="8"/>
        <rFont val="仿宋"/>
        <family val="3"/>
      </rPr>
      <t>年初
预算数</t>
    </r>
  </si>
  <si>
    <r>
      <rPr>
        <sz val="12"/>
        <color indexed="8"/>
        <rFont val="仿宋"/>
        <family val="3"/>
      </rPr>
      <t>比年初预
算数增减</t>
    </r>
  </si>
  <si>
    <t>一、土地出让金收入</t>
  </si>
  <si>
    <t>一、重点建设项目</t>
  </si>
  <si>
    <t>江南兴贤路中段片区改造项目（龙湖）</t>
  </si>
  <si>
    <t>延陵石结构房改造项目安置地（建发）</t>
  </si>
  <si>
    <t>延陵石结构房改造项目（源昌）</t>
  </si>
  <si>
    <t>站前大道鲤城段（五星社区）项目补偿款及临时过渡费</t>
  </si>
  <si>
    <t>温陵商贸中心项目（税费办证等）</t>
  </si>
  <si>
    <t>2021年出让地块</t>
  </si>
  <si>
    <t>鲤城区重要通道环境综合整治项目</t>
  </si>
  <si>
    <t>市政管养经费</t>
  </si>
  <si>
    <t>池峰路第七支路项目补偿款及临时过渡费</t>
  </si>
  <si>
    <t>鲤城区东浦片区危房改造工程安置区</t>
  </si>
  <si>
    <t>江南新区2022年度污水处理服务费</t>
  </si>
  <si>
    <t>江南新区共享单车建设运营费</t>
  </si>
  <si>
    <t>申遗环境整治工程</t>
  </si>
  <si>
    <t>城市主次干道微整治</t>
  </si>
  <si>
    <t>江南新区2号污水提升泵站尾款</t>
  </si>
  <si>
    <t>向阳新村项目（宝海庵）</t>
  </si>
  <si>
    <t>南俊路北拓改级米仓巷危旧房屋改造一期工程尾款</t>
  </si>
  <si>
    <t>泉州七中江南校区配套道路工程</t>
  </si>
  <si>
    <t>高山项目尾款</t>
  </si>
  <si>
    <t>黄石小学后操场改造</t>
  </si>
  <si>
    <t>上村小学运动场建设</t>
  </si>
  <si>
    <t>南俊路北拓改造二期工程尾款</t>
  </si>
  <si>
    <t>新华路环境整治提升工程</t>
  </si>
  <si>
    <t>新门街-涂门街环境整治提升工程</t>
  </si>
  <si>
    <t>11号路排水渠污水提升工程</t>
  </si>
  <si>
    <t>华侨新村社区营造及市政园林景观工程</t>
  </si>
  <si>
    <t>支付以前年度项目垫付资金</t>
  </si>
  <si>
    <t>购买城乡建设用地增减挂钩指标</t>
  </si>
  <si>
    <t>征收海天轻纺工业用地补偿款</t>
  </si>
  <si>
    <t>江南新区污水处理费</t>
  </si>
  <si>
    <t>后操场改造</t>
  </si>
  <si>
    <t>为民办实事项目建设资金</t>
  </si>
  <si>
    <t>火炬智慧总部项目房屋征收补偿安置</t>
  </si>
  <si>
    <t>菜园头、竹街、旧金山巷道路路面及排水系统改造工程项目资金</t>
  </si>
  <si>
    <t>幸福街、伍堡街道路路面及排水系统改造工程</t>
  </si>
  <si>
    <t>内涝整治积水管道工程</t>
  </si>
  <si>
    <t>补偿款、临时过渡费及利息</t>
  </si>
  <si>
    <t>南岳后街道路和池仔巷排水系统改造工程项目</t>
  </si>
  <si>
    <t>南低渠（树兜至站前大道段）截污工程尾款</t>
  </si>
  <si>
    <t>中山花园老旧小区提升改造工程建设</t>
  </si>
  <si>
    <t>二、政府购买服务</t>
  </si>
  <si>
    <t>福建省泉州市城市综合开发公司</t>
  </si>
  <si>
    <t>鲤城城市交通开发公司</t>
  </si>
  <si>
    <t>泉州市鲤城房地产开发公司</t>
  </si>
  <si>
    <t>泉州江南城市建设集团有限公司</t>
  </si>
  <si>
    <t>三、PPP项目付费</t>
  </si>
  <si>
    <t>站前大道西侧棚户区（石结构房屋）改造及基础设施建设金泰花园PPP项目</t>
  </si>
  <si>
    <t>四、地方政府专项债券付息</t>
  </si>
  <si>
    <t>五、中医联合医院建设项目还本付息</t>
  </si>
  <si>
    <t>六、泉三高速公路资本金</t>
  </si>
  <si>
    <t>七、国开发展基金</t>
  </si>
  <si>
    <t>八、地方政府专项债券发行费</t>
  </si>
  <si>
    <t>九、地方政府专项债券还本</t>
  </si>
  <si>
    <t>十、调出资金（调到一般公共预算）</t>
  </si>
  <si>
    <t>十一、消化以前项目暂付款项</t>
  </si>
  <si>
    <t>十二、城市基础设施配套费支出</t>
  </si>
  <si>
    <t>2021年下半年度高新区11号路洪渠水体整治运营管理费用</t>
  </si>
  <si>
    <t>高新区11号路排洪渠水体整治运营管理费用</t>
  </si>
  <si>
    <t>霞州引港渠道整治工程电迁项目</t>
  </si>
  <si>
    <r>
      <rPr>
        <b/>
        <sz val="11"/>
        <rFont val="黑体"/>
        <family val="3"/>
      </rPr>
      <t>收入合计</t>
    </r>
  </si>
  <si>
    <r>
      <rPr>
        <b/>
        <sz val="11"/>
        <rFont val="黑体"/>
        <family val="3"/>
      </rPr>
      <t>支出合计</t>
    </r>
  </si>
  <si>
    <t>备注：土地出让金收入比年初预算减收160637万元，主要原因是受房地产市场调控政策影响，部分地块没有按年初计划推出，土地出让金收入预计比年初预算减收较多。</t>
  </si>
  <si>
    <r>
      <t>2022</t>
    </r>
    <r>
      <rPr>
        <sz val="22"/>
        <rFont val="方正小标宋简体"/>
        <family val="0"/>
      </rPr>
      <t>年国有资本经营收支调整预算平衡表</t>
    </r>
  </si>
  <si>
    <r>
      <rPr>
        <sz val="12"/>
        <rFont val="仿宋"/>
        <family val="3"/>
      </rPr>
      <t>年初预算</t>
    </r>
  </si>
  <si>
    <r>
      <rPr>
        <sz val="12"/>
        <rFont val="仿宋"/>
        <family val="3"/>
      </rPr>
      <t>调整预算</t>
    </r>
  </si>
  <si>
    <r>
      <rPr>
        <sz val="12"/>
        <rFont val="仿宋"/>
        <family val="3"/>
      </rPr>
      <t>比年初预
算增减</t>
    </r>
  </si>
  <si>
    <r>
      <rPr>
        <b/>
        <sz val="12"/>
        <rFont val="宋体"/>
        <family val="0"/>
      </rPr>
      <t>一、本年收入</t>
    </r>
  </si>
  <si>
    <r>
      <rPr>
        <b/>
        <sz val="12"/>
        <rFont val="宋体"/>
        <family val="0"/>
      </rPr>
      <t>一、本年支出</t>
    </r>
  </si>
  <si>
    <r>
      <t xml:space="preserve">  1</t>
    </r>
    <r>
      <rPr>
        <sz val="12"/>
        <rFont val="仿宋"/>
        <family val="3"/>
      </rPr>
      <t>、利润收入</t>
    </r>
  </si>
  <si>
    <r>
      <t xml:space="preserve">  1</t>
    </r>
    <r>
      <rPr>
        <sz val="12"/>
        <rFont val="仿宋"/>
        <family val="3"/>
      </rPr>
      <t>、解决历史遗留问题及改革成本支出</t>
    </r>
  </si>
  <si>
    <r>
      <t xml:space="preserve">  2</t>
    </r>
    <r>
      <rPr>
        <sz val="12"/>
        <rFont val="仿宋"/>
        <family val="3"/>
      </rPr>
      <t>、股利、股息收入</t>
    </r>
  </si>
  <si>
    <r>
      <t xml:space="preserve">  2</t>
    </r>
    <r>
      <rPr>
        <sz val="12"/>
        <rFont val="仿宋"/>
        <family val="3"/>
      </rPr>
      <t>、国有企业资本金注入</t>
    </r>
  </si>
  <si>
    <r>
      <t xml:space="preserve">  3</t>
    </r>
    <r>
      <rPr>
        <sz val="12"/>
        <rFont val="仿宋"/>
        <family val="3"/>
      </rPr>
      <t>、产权转让收入</t>
    </r>
  </si>
  <si>
    <r>
      <t xml:space="preserve">  3</t>
    </r>
    <r>
      <rPr>
        <sz val="12"/>
        <rFont val="仿宋"/>
        <family val="3"/>
      </rPr>
      <t>、国有企业政策性补贴（项）</t>
    </r>
  </si>
  <si>
    <r>
      <t xml:space="preserve">  4</t>
    </r>
    <r>
      <rPr>
        <sz val="12"/>
        <rFont val="仿宋"/>
        <family val="3"/>
      </rPr>
      <t>、清算收入</t>
    </r>
  </si>
  <si>
    <r>
      <t xml:space="preserve">  4</t>
    </r>
    <r>
      <rPr>
        <sz val="12"/>
        <rFont val="仿宋"/>
        <family val="3"/>
      </rPr>
      <t>、金融国有资本经营预算支出</t>
    </r>
  </si>
  <si>
    <r>
      <t xml:space="preserve">  5</t>
    </r>
    <r>
      <rPr>
        <sz val="12"/>
        <rFont val="仿宋"/>
        <family val="3"/>
      </rPr>
      <t>、其他国有资本经营预算收入</t>
    </r>
  </si>
  <si>
    <r>
      <t xml:space="preserve">  5</t>
    </r>
    <r>
      <rPr>
        <sz val="12"/>
        <rFont val="仿宋"/>
        <family val="3"/>
      </rPr>
      <t>、其他国有资本经营预算支出</t>
    </r>
  </si>
  <si>
    <t>二、盘活存量资金收入</t>
  </si>
  <si>
    <r>
      <rPr>
        <b/>
        <sz val="12"/>
        <rFont val="宋体"/>
        <family val="0"/>
      </rPr>
      <t>二、调出资金</t>
    </r>
  </si>
  <si>
    <r>
      <rPr>
        <b/>
        <sz val="12"/>
        <rFont val="宋体"/>
        <family val="0"/>
      </rPr>
      <t>三、上年结转</t>
    </r>
  </si>
  <si>
    <r>
      <rPr>
        <b/>
        <sz val="12"/>
        <rFont val="宋体"/>
        <family val="0"/>
      </rPr>
      <t>三、年终结余</t>
    </r>
  </si>
  <si>
    <r>
      <rPr>
        <b/>
        <sz val="12"/>
        <rFont val="宋体"/>
        <family val="0"/>
      </rPr>
      <t>收入合计</t>
    </r>
  </si>
  <si>
    <r>
      <rPr>
        <b/>
        <sz val="12"/>
        <rFont val="宋体"/>
        <family val="0"/>
      </rPr>
      <t>支出合计</t>
    </r>
  </si>
  <si>
    <r>
      <t>202</t>
    </r>
    <r>
      <rPr>
        <sz val="22"/>
        <rFont val="方正小标宋简体"/>
        <family val="0"/>
      </rPr>
      <t>2</t>
    </r>
    <r>
      <rPr>
        <sz val="22"/>
        <rFont val="方正小标宋简体"/>
        <family val="0"/>
      </rPr>
      <t>年新增债券资金收支预算调整表</t>
    </r>
  </si>
  <si>
    <t>收入科目</t>
  </si>
  <si>
    <r>
      <rPr>
        <sz val="14"/>
        <rFont val="仿宋"/>
        <family val="3"/>
      </rPr>
      <t>金额</t>
    </r>
  </si>
  <si>
    <r>
      <rPr>
        <sz val="14"/>
        <rFont val="仿宋"/>
        <family val="3"/>
      </rPr>
      <t>备注</t>
    </r>
  </si>
  <si>
    <t>支出科目</t>
  </si>
  <si>
    <r>
      <rPr>
        <b/>
        <sz val="14"/>
        <rFont val="黑体"/>
        <family val="3"/>
      </rPr>
      <t>一、一般公共预算收入</t>
    </r>
  </si>
  <si>
    <r>
      <rPr>
        <b/>
        <sz val="14"/>
        <rFont val="黑体"/>
        <family val="3"/>
      </rPr>
      <t>一、一般公共预算支出</t>
    </r>
  </si>
  <si>
    <r>
      <rPr>
        <sz val="14"/>
        <rFont val="Times New Roman"/>
        <family val="1"/>
      </rPr>
      <t>1</t>
    </r>
    <r>
      <rPr>
        <sz val="14"/>
        <rFont val="仿宋"/>
        <family val="3"/>
      </rPr>
      <t>、地方政府一般债券转贷收入</t>
    </r>
  </si>
  <si>
    <r>
      <t>2021</t>
    </r>
    <r>
      <rPr>
        <sz val="14"/>
        <rFont val="仿宋"/>
        <family val="3"/>
      </rPr>
      <t>年第一批债券资金</t>
    </r>
    <r>
      <rPr>
        <sz val="14"/>
        <rFont val="Times New Roman"/>
        <family val="1"/>
      </rPr>
      <t>555</t>
    </r>
    <r>
      <rPr>
        <sz val="14"/>
        <rFont val="仿宋"/>
        <family val="3"/>
      </rPr>
      <t>万元，第二批债券资金</t>
    </r>
    <r>
      <rPr>
        <sz val="14"/>
        <rFont val="Times New Roman"/>
        <family val="1"/>
      </rPr>
      <t>1347</t>
    </r>
    <r>
      <rPr>
        <sz val="14"/>
        <rFont val="仿宋"/>
        <family val="3"/>
      </rPr>
      <t>万元。</t>
    </r>
  </si>
  <si>
    <r>
      <t>1</t>
    </r>
    <r>
      <rPr>
        <sz val="14"/>
        <rFont val="仿宋"/>
        <family val="3"/>
      </rPr>
      <t>、小学教育</t>
    </r>
  </si>
  <si>
    <r>
      <t>2</t>
    </r>
    <r>
      <rPr>
        <sz val="14"/>
        <rFont val="仿宋"/>
        <family val="3"/>
      </rPr>
      <t>、初中教育</t>
    </r>
  </si>
  <si>
    <r>
      <rPr>
        <b/>
        <sz val="14"/>
        <rFont val="黑体"/>
        <family val="3"/>
      </rPr>
      <t>二、政府性基金收入</t>
    </r>
  </si>
  <si>
    <r>
      <rPr>
        <b/>
        <sz val="14"/>
        <rFont val="黑体"/>
        <family val="3"/>
      </rPr>
      <t>二、政府性基金支出</t>
    </r>
  </si>
  <si>
    <r>
      <rPr>
        <sz val="14"/>
        <rFont val="Times New Roman"/>
        <family val="1"/>
      </rPr>
      <t>1</t>
    </r>
    <r>
      <rPr>
        <sz val="14"/>
        <rFont val="仿宋"/>
        <family val="3"/>
      </rPr>
      <t>、地方政府专项债券转贷收入</t>
    </r>
  </si>
  <si>
    <r>
      <t>2021</t>
    </r>
    <r>
      <rPr>
        <sz val="14"/>
        <rFont val="仿宋"/>
        <family val="3"/>
      </rPr>
      <t>年第一批债券资金</t>
    </r>
    <r>
      <rPr>
        <sz val="14"/>
        <rFont val="Times New Roman"/>
        <family val="1"/>
      </rPr>
      <t>14109</t>
    </r>
    <r>
      <rPr>
        <sz val="14"/>
        <rFont val="仿宋"/>
        <family val="3"/>
      </rPr>
      <t>万元。</t>
    </r>
  </si>
  <si>
    <r>
      <t>1</t>
    </r>
    <r>
      <rPr>
        <sz val="14"/>
        <rFont val="仿宋"/>
        <family val="3"/>
      </rPr>
      <t>、其他地方自行试点项目收益专项债券收入安排的支出</t>
    </r>
  </si>
  <si>
    <r>
      <rPr>
        <b/>
        <sz val="14"/>
        <rFont val="黑体"/>
        <family val="3"/>
      </rPr>
      <t>收入合计</t>
    </r>
  </si>
  <si>
    <r>
      <rPr>
        <b/>
        <sz val="14"/>
        <rFont val="黑体"/>
        <family val="3"/>
      </rPr>
      <t>支出合计</t>
    </r>
  </si>
  <si>
    <r>
      <t xml:space="preserve">          </t>
    </r>
    <r>
      <rPr>
        <sz val="12"/>
        <rFont val="仿宋"/>
        <family val="3"/>
      </rPr>
      <t>国有土地使用权出让金债务付息支出</t>
    </r>
  </si>
  <si>
    <r>
      <t xml:space="preserve">      </t>
    </r>
    <r>
      <rPr>
        <sz val="10"/>
        <rFont val="仿宋"/>
        <family val="3"/>
      </rPr>
      <t>①一般行政管理事务</t>
    </r>
  </si>
  <si>
    <r>
      <t xml:space="preserve">      </t>
    </r>
    <r>
      <rPr>
        <sz val="10"/>
        <rFont val="仿宋"/>
        <family val="3"/>
      </rPr>
      <t>②水土保持</t>
    </r>
  </si>
  <si>
    <r>
      <t xml:space="preserve">      </t>
    </r>
    <r>
      <rPr>
        <sz val="10"/>
        <rFont val="仿宋"/>
        <family val="3"/>
      </rPr>
      <t>③水资源节约管理与保护</t>
    </r>
  </si>
  <si>
    <r>
      <t xml:space="preserve">      </t>
    </r>
    <r>
      <rPr>
        <sz val="10"/>
        <rFont val="仿宋"/>
        <family val="3"/>
      </rPr>
      <t>④防汛</t>
    </r>
  </si>
  <si>
    <r>
      <t xml:space="preserve">      </t>
    </r>
    <r>
      <rPr>
        <sz val="10"/>
        <rFont val="仿宋"/>
        <family val="3"/>
      </rPr>
      <t>⑤农产品质量安全</t>
    </r>
  </si>
  <si>
    <r>
      <t xml:space="preserve">             </t>
    </r>
    <r>
      <rPr>
        <sz val="16"/>
        <rFont val="宋体"/>
        <family val="0"/>
      </rPr>
      <t>附表七：</t>
    </r>
    <r>
      <rPr>
        <sz val="16"/>
        <rFont val="Times New Roman"/>
        <family val="1"/>
      </rPr>
      <t>2022</t>
    </r>
    <r>
      <rPr>
        <sz val="16"/>
        <rFont val="宋体"/>
        <family val="0"/>
      </rPr>
      <t>年新增债券资金收支预算调整表</t>
    </r>
  </si>
  <si>
    <r>
      <t xml:space="preserve">             </t>
    </r>
    <r>
      <rPr>
        <sz val="16"/>
        <rFont val="宋体"/>
        <family val="0"/>
      </rPr>
      <t>附表六：</t>
    </r>
    <r>
      <rPr>
        <sz val="16"/>
        <rFont val="Times New Roman"/>
        <family val="1"/>
      </rPr>
      <t>2022</t>
    </r>
    <r>
      <rPr>
        <sz val="16"/>
        <rFont val="宋体"/>
        <family val="0"/>
      </rPr>
      <t>年国有资本经营收支调整预算平衡表</t>
    </r>
  </si>
  <si>
    <r>
      <t xml:space="preserve">             </t>
    </r>
    <r>
      <rPr>
        <sz val="16"/>
        <rFont val="宋体"/>
        <family val="0"/>
      </rPr>
      <t>附表五：</t>
    </r>
    <r>
      <rPr>
        <sz val="16"/>
        <rFont val="Times New Roman"/>
        <family val="1"/>
      </rPr>
      <t>2022</t>
    </r>
    <r>
      <rPr>
        <sz val="16"/>
        <rFont val="宋体"/>
        <family val="0"/>
      </rPr>
      <t>年土地出让金及城市基础设施配套费收入收支计划调整平衡表</t>
    </r>
  </si>
  <si>
    <r>
      <t xml:space="preserve">             </t>
    </r>
    <r>
      <rPr>
        <sz val="16"/>
        <rFont val="宋体"/>
        <family val="0"/>
      </rPr>
      <t>附表四：</t>
    </r>
    <r>
      <rPr>
        <sz val="16"/>
        <rFont val="Times New Roman"/>
        <family val="1"/>
      </rPr>
      <t>2022</t>
    </r>
    <r>
      <rPr>
        <sz val="16"/>
        <rFont val="宋体"/>
        <family val="0"/>
      </rPr>
      <t>年政府性基金预算收支调整平衡表</t>
    </r>
  </si>
  <si>
    <r>
      <t xml:space="preserve">             </t>
    </r>
    <r>
      <rPr>
        <sz val="16"/>
        <rFont val="宋体"/>
        <family val="0"/>
      </rPr>
      <t>附表三：</t>
    </r>
    <r>
      <rPr>
        <sz val="16"/>
        <rFont val="Times New Roman"/>
        <family val="1"/>
      </rPr>
      <t>2022</t>
    </r>
    <r>
      <rPr>
        <sz val="16"/>
        <rFont val="宋体"/>
        <family val="0"/>
      </rPr>
      <t>年动用预算稳定调节基金安排支出情况表</t>
    </r>
  </si>
  <si>
    <r>
      <t xml:space="preserve">             </t>
    </r>
    <r>
      <rPr>
        <sz val="16"/>
        <rFont val="宋体"/>
        <family val="0"/>
      </rPr>
      <t>附表二：</t>
    </r>
    <r>
      <rPr>
        <sz val="16"/>
        <rFont val="Times New Roman"/>
        <family val="1"/>
      </rPr>
      <t>2022</t>
    </r>
    <r>
      <rPr>
        <sz val="16"/>
        <rFont val="宋体"/>
        <family val="0"/>
      </rPr>
      <t>年一般公共预算支出调整预算情况表</t>
    </r>
  </si>
  <si>
    <r>
      <t>2022</t>
    </r>
    <r>
      <rPr>
        <sz val="25"/>
        <rFont val="方正小标宋简体"/>
        <family val="0"/>
      </rPr>
      <t>年政府性基金预算收支调整平衡表</t>
    </r>
  </si>
  <si>
    <r>
      <rPr>
        <sz val="12"/>
        <rFont val="仿宋"/>
        <family val="3"/>
      </rPr>
      <t>备注：</t>
    </r>
    <r>
      <rPr>
        <sz val="12"/>
        <rFont val="Times New Roman"/>
        <family val="1"/>
      </rPr>
      <t>1</t>
    </r>
    <r>
      <rPr>
        <sz val="12"/>
        <rFont val="仿宋"/>
        <family val="3"/>
      </rPr>
      <t>、区外税收定额财力</t>
    </r>
    <r>
      <rPr>
        <sz val="12"/>
        <rFont val="Times New Roman"/>
        <family val="1"/>
      </rPr>
      <t>=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6420-228</t>
    </r>
    <r>
      <rPr>
        <sz val="12"/>
        <rFont val="仿宋"/>
        <family val="3"/>
      </rPr>
      <t>）</t>
    </r>
    <r>
      <rPr>
        <sz val="12"/>
        <rFont val="Times New Roman"/>
        <family val="1"/>
      </rPr>
      <t>×0.692+228=4513</t>
    </r>
    <r>
      <rPr>
        <sz val="12"/>
        <rFont val="仿宋"/>
        <family val="3"/>
      </rPr>
      <t xml:space="preserve">万元。
</t>
    </r>
    <r>
      <rPr>
        <sz val="12"/>
        <rFont val="Times New Roman"/>
        <family val="1"/>
      </rPr>
      <t xml:space="preserve">            2</t>
    </r>
    <r>
      <rPr>
        <sz val="12"/>
        <rFont val="仿宋"/>
        <family val="3"/>
      </rPr>
      <t>、上缴省财政</t>
    </r>
    <r>
      <rPr>
        <sz val="12"/>
        <rFont val="Times New Roman"/>
        <family val="1"/>
      </rPr>
      <t>=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144500-28742-30883</t>
    </r>
    <r>
      <rPr>
        <sz val="12"/>
        <rFont val="仿宋"/>
        <family val="3"/>
      </rPr>
      <t>）</t>
    </r>
    <r>
      <rPr>
        <sz val="12"/>
        <rFont val="Times New Roman"/>
        <family val="1"/>
      </rPr>
      <t>×20%=16975</t>
    </r>
    <r>
      <rPr>
        <sz val="12"/>
        <rFont val="仿宋"/>
        <family val="3"/>
      </rPr>
      <t xml:space="preserve">万元。
</t>
    </r>
    <r>
      <rPr>
        <sz val="12"/>
        <rFont val="Times New Roman"/>
        <family val="1"/>
      </rPr>
      <t xml:space="preserve">            3</t>
    </r>
    <r>
      <rPr>
        <sz val="12"/>
        <rFont val="仿宋"/>
        <family val="3"/>
      </rPr>
      <t>、上缴市财政</t>
    </r>
    <r>
      <rPr>
        <sz val="12"/>
        <rFont val="Times New Roman"/>
        <family val="1"/>
      </rPr>
      <t>=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144500-28526-31787-16975</t>
    </r>
    <r>
      <rPr>
        <sz val="12"/>
        <rFont val="仿宋"/>
        <family val="3"/>
      </rPr>
      <t>）</t>
    </r>
    <r>
      <rPr>
        <sz val="12"/>
        <rFont val="Times New Roman"/>
        <family val="1"/>
      </rPr>
      <t>×13.5%=9074</t>
    </r>
    <r>
      <rPr>
        <sz val="12"/>
        <rFont val="仿宋"/>
        <family val="3"/>
      </rPr>
      <t xml:space="preserve">万元。
</t>
    </r>
    <r>
      <rPr>
        <sz val="12"/>
        <rFont val="Times New Roman"/>
        <family val="1"/>
      </rPr>
      <t xml:space="preserve">            4</t>
    </r>
    <r>
      <rPr>
        <sz val="12"/>
        <rFont val="仿宋"/>
        <family val="3"/>
      </rPr>
      <t>、其他上解</t>
    </r>
    <r>
      <rPr>
        <sz val="12"/>
        <rFont val="Times New Roman"/>
        <family val="1"/>
      </rPr>
      <t>=</t>
    </r>
    <r>
      <rPr>
        <sz val="12"/>
        <rFont val="仿宋"/>
        <family val="3"/>
      </rPr>
      <t>税务部门经费</t>
    </r>
    <r>
      <rPr>
        <sz val="12"/>
        <rFont val="Times New Roman"/>
        <family val="1"/>
      </rPr>
      <t>733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市级医院核酸检测财政补助资金</t>
    </r>
    <r>
      <rPr>
        <sz val="12"/>
        <rFont val="Times New Roman"/>
        <family val="1"/>
      </rPr>
      <t>598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泉州市燃气有限公司地方级收入财力结算</t>
    </r>
    <r>
      <rPr>
        <sz val="12"/>
        <rFont val="Times New Roman"/>
        <family val="1"/>
      </rPr>
      <t>590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泉州中心城区公共自行车建设运营等资金</t>
    </r>
    <r>
      <rPr>
        <sz val="12"/>
        <rFont val="Times New Roman"/>
        <family val="1"/>
      </rPr>
      <t>331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精准扶贫资金</t>
    </r>
    <r>
      <rPr>
        <sz val="12"/>
        <rFont val="Times New Roman"/>
        <family val="1"/>
      </rPr>
      <t>246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江河下游地区对上游地区森林生态效益补偿额度</t>
    </r>
    <r>
      <rPr>
        <sz val="12"/>
        <rFont val="Times New Roman"/>
        <family val="1"/>
      </rPr>
      <t>211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泉州市民兵训练基地建设经费</t>
    </r>
    <r>
      <rPr>
        <sz val="12"/>
        <rFont val="Times New Roman"/>
        <family val="1"/>
      </rPr>
      <t>200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绿化养护费用</t>
    </r>
    <r>
      <rPr>
        <sz val="12"/>
        <rFont val="Times New Roman"/>
        <family val="1"/>
      </rPr>
      <t>138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残疾人就业保障金</t>
    </r>
    <r>
      <rPr>
        <sz val="12"/>
        <rFont val="Times New Roman"/>
        <family val="1"/>
      </rPr>
      <t>42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防疫物资采购经费</t>
    </r>
    <r>
      <rPr>
        <sz val="12"/>
        <rFont val="Times New Roman"/>
        <family val="1"/>
      </rPr>
      <t>30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就业调剂金</t>
    </r>
    <r>
      <rPr>
        <sz val="12"/>
        <rFont val="Times New Roman"/>
        <family val="1"/>
      </rPr>
      <t>29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美术馆、公共图书馆文化馆（站）免费开放补助资金</t>
    </r>
    <r>
      <rPr>
        <sz val="12"/>
        <rFont val="Times New Roman"/>
        <family val="1"/>
      </rPr>
      <t>24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精准扶贫医疗叠加保险资金</t>
    </r>
    <r>
      <rPr>
        <sz val="12"/>
        <rFont val="Times New Roman"/>
        <family val="1"/>
      </rPr>
      <t>22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政法经费保障</t>
    </r>
    <r>
      <rPr>
        <sz val="12"/>
        <rFont val="Times New Roman"/>
        <family val="1"/>
      </rPr>
      <t>20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农村信用社企业所得税省级分成部分</t>
    </r>
    <r>
      <rPr>
        <sz val="12"/>
        <rFont val="Times New Roman"/>
        <family val="1"/>
      </rPr>
      <t>7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援助其他地区支出</t>
    </r>
    <r>
      <rPr>
        <sz val="12"/>
        <rFont val="Times New Roman"/>
        <family val="1"/>
      </rPr>
      <t>100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其他上解</t>
    </r>
    <r>
      <rPr>
        <sz val="12"/>
        <rFont val="Times New Roman"/>
        <family val="1"/>
      </rPr>
      <t>5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=3326</t>
    </r>
    <r>
      <rPr>
        <sz val="12"/>
        <rFont val="仿宋"/>
        <family val="3"/>
      </rPr>
      <t xml:space="preserve">万元。
</t>
    </r>
    <r>
      <rPr>
        <sz val="12"/>
        <rFont val="Times New Roman"/>
        <family val="1"/>
      </rPr>
      <t xml:space="preserve">            5</t>
    </r>
    <r>
      <rPr>
        <sz val="12"/>
        <rFont val="仿宋"/>
        <family val="3"/>
      </rPr>
      <t>、债务转贷收入</t>
    </r>
    <r>
      <rPr>
        <sz val="12"/>
        <rFont val="Times New Roman"/>
        <family val="1"/>
      </rPr>
      <t>45119</t>
    </r>
    <r>
      <rPr>
        <sz val="12"/>
        <rFont val="仿宋"/>
        <family val="3"/>
      </rPr>
      <t>万元：再融资债券资金</t>
    </r>
    <r>
      <rPr>
        <sz val="12"/>
        <rFont val="Times New Roman"/>
        <family val="1"/>
      </rPr>
      <t>43217</t>
    </r>
    <r>
      <rPr>
        <sz val="12"/>
        <rFont val="仿宋"/>
        <family val="3"/>
      </rPr>
      <t>万元，新增债券资金</t>
    </r>
    <r>
      <rPr>
        <sz val="12"/>
        <rFont val="Times New Roman"/>
        <family val="1"/>
      </rPr>
      <t>1902</t>
    </r>
    <r>
      <rPr>
        <sz val="12"/>
        <rFont val="仿宋"/>
        <family val="3"/>
      </rPr>
      <t>万元。</t>
    </r>
  </si>
  <si>
    <r>
      <t xml:space="preserve">      </t>
    </r>
    <r>
      <rPr>
        <sz val="10"/>
        <rFont val="仿宋"/>
        <family val="3"/>
      </rPr>
      <t>⑤江河湖水系综合整治</t>
    </r>
  </si>
  <si>
    <r>
      <t xml:space="preserve">      </t>
    </r>
    <r>
      <rPr>
        <sz val="10"/>
        <rFont val="仿宋"/>
        <family val="3"/>
      </rPr>
      <t>⑥其他水利支出</t>
    </r>
  </si>
  <si>
    <r>
      <t xml:space="preserve">    2.</t>
    </r>
    <r>
      <rPr>
        <sz val="10"/>
        <rFont val="楷体"/>
        <family val="3"/>
      </rPr>
      <t>气象事务</t>
    </r>
  </si>
  <si>
    <r>
      <t xml:space="preserve">      </t>
    </r>
    <r>
      <rPr>
        <sz val="10"/>
        <rFont val="仿宋"/>
        <family val="3"/>
      </rPr>
      <t>①其他气象事务支出</t>
    </r>
  </si>
  <si>
    <t>附表二</t>
  </si>
  <si>
    <t>附表三</t>
  </si>
  <si>
    <t>附表四</t>
  </si>
  <si>
    <t>附表五</t>
  </si>
  <si>
    <t>附表六</t>
  </si>
  <si>
    <t>附表七</t>
  </si>
  <si>
    <t>三、教育资金和农田水利资金</t>
  </si>
  <si>
    <t>四、上年结余资金安排支出</t>
  </si>
  <si>
    <t>四、动用上年结余</t>
  </si>
  <si>
    <t>田中片东侧商住用地</t>
  </si>
  <si>
    <t>江滨南路南侧B地块</t>
  </si>
  <si>
    <t>田中片安商房用地</t>
  </si>
  <si>
    <t>坂头片安商房用地</t>
  </si>
  <si>
    <t>爱国路片区</t>
  </si>
  <si>
    <t>二、城市基础设施配套费收入</t>
  </si>
  <si>
    <t>常泰中心小学建设项目555万元。</t>
  </si>
  <si>
    <t>泉州市第十五中学扩建项目1347万元。</t>
  </si>
  <si>
    <t>鲤城繁荣片区棚户区改造项目149万元，鲤城区爱国路道路拓改及片区改造建设项目2960万元，泉州江南新区商贸物流中心锦美安置区11000万元。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</si>
</sst>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 * #,##0_ ;_ * \-#,##0_ ;_ * &quot;-&quot;??_ ;_ @_ "/>
    <numFmt numFmtId="178" formatCode="0_ "/>
    <numFmt numFmtId="179" formatCode="0_);[Red]\(0\)"/>
    <numFmt numFmtId="180" formatCode="#,##0.00_ "/>
    <numFmt numFmtId="181" formatCode="0.00_);[Red]\(0.00\)"/>
    <numFmt numFmtId="182" formatCode="0.0_ "/>
    <numFmt numFmtId="183" formatCode="0.00_ "/>
  </numFmts>
  <fonts count="92">
    <font>
      <sz val="11"/>
      <color theme="1"/>
      <name val="Calibri"/>
      <family val="0"/>
    </font>
    <font>
      <sz val="11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6"/>
      <name val="黑体"/>
      <family val="3"/>
    </font>
    <font>
      <sz val="22"/>
      <name val="方正小标宋简体"/>
      <family val="0"/>
    </font>
    <font>
      <sz val="14"/>
      <name val="仿宋"/>
      <family val="3"/>
    </font>
    <font>
      <b/>
      <sz val="2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黑体"/>
      <family val="3"/>
    </font>
    <font>
      <sz val="22"/>
      <name val="Times New Roman"/>
      <family val="1"/>
    </font>
    <font>
      <b/>
      <sz val="12"/>
      <name val="宋体"/>
      <family val="0"/>
    </font>
    <font>
      <sz val="12"/>
      <name val="仿宋"/>
      <family val="3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b/>
      <sz val="11"/>
      <name val="黑体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仿宋"/>
      <family val="3"/>
    </font>
    <font>
      <sz val="25"/>
      <name val="Times New Roman"/>
      <family val="1"/>
    </font>
    <font>
      <sz val="12"/>
      <name val="黑体"/>
      <family val="3"/>
    </font>
    <font>
      <sz val="12"/>
      <name val="楷体"/>
      <family val="3"/>
    </font>
    <font>
      <sz val="20"/>
      <name val="Times New Roman"/>
      <family val="1"/>
    </font>
    <font>
      <sz val="10"/>
      <name val="Times New Roman"/>
      <family val="1"/>
    </font>
    <font>
      <sz val="10"/>
      <name val="仿宋"/>
      <family val="3"/>
    </font>
    <font>
      <b/>
      <sz val="10"/>
      <name val="Times New Roman"/>
      <family val="1"/>
    </font>
    <font>
      <sz val="10"/>
      <name val="黑体"/>
      <family val="3"/>
    </font>
    <font>
      <sz val="10"/>
      <name val="Arial"/>
      <family val="2"/>
    </font>
    <font>
      <b/>
      <sz val="32"/>
      <name val="华文中宋"/>
      <family val="0"/>
    </font>
    <font>
      <b/>
      <sz val="32"/>
      <name val="Times New Roman"/>
      <family val="1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b/>
      <sz val="14"/>
      <name val="黑体"/>
      <family val="3"/>
    </font>
    <font>
      <b/>
      <sz val="12"/>
      <name val="仿宋"/>
      <family val="3"/>
    </font>
    <font>
      <sz val="14"/>
      <name val="黑体"/>
      <family val="3"/>
    </font>
    <font>
      <sz val="14"/>
      <name val="楷体"/>
      <family val="3"/>
    </font>
    <font>
      <sz val="10"/>
      <name val="楷体"/>
      <family val="3"/>
    </font>
    <font>
      <b/>
      <sz val="10"/>
      <name val="仿宋"/>
      <family val="3"/>
    </font>
    <font>
      <sz val="10"/>
      <name val="宋体"/>
      <family val="0"/>
    </font>
    <font>
      <b/>
      <sz val="12"/>
      <name val="仿宋_GB2312"/>
      <family val="0"/>
    </font>
    <font>
      <sz val="16"/>
      <name val="宋体"/>
      <family val="0"/>
    </font>
    <font>
      <b/>
      <sz val="9"/>
      <name val="宋体"/>
      <family val="0"/>
    </font>
    <font>
      <sz val="25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4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7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71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71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55" fillId="0" borderId="0" applyNumberFormat="0" applyFill="0" applyBorder="0" applyAlignment="0" applyProtection="0"/>
    <xf numFmtId="37" fontId="54" fillId="0" borderId="0">
      <alignment/>
      <protection/>
    </xf>
    <xf numFmtId="37" fontId="54" fillId="0" borderId="0">
      <alignment/>
      <protection/>
    </xf>
    <xf numFmtId="0" fontId="49" fillId="0" borderId="0">
      <alignment/>
      <protection/>
    </xf>
    <xf numFmtId="0" fontId="39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74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7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7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79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44" fontId="36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80" fillId="28" borderId="9" applyNumberFormat="0" applyAlignment="0" applyProtection="0"/>
    <xf numFmtId="0" fontId="37" fillId="29" borderId="10" applyNumberFormat="0" applyAlignment="0" applyProtection="0"/>
    <xf numFmtId="0" fontId="37" fillId="29" borderId="10" applyNumberFormat="0" applyAlignment="0" applyProtection="0"/>
    <xf numFmtId="0" fontId="37" fillId="29" borderId="10" applyNumberFormat="0" applyAlignment="0" applyProtection="0"/>
    <xf numFmtId="0" fontId="37" fillId="29" borderId="10" applyNumberFormat="0" applyAlignment="0" applyProtection="0"/>
    <xf numFmtId="0" fontId="37" fillId="29" borderId="10" applyNumberFormat="0" applyAlignment="0" applyProtection="0"/>
    <xf numFmtId="0" fontId="37" fillId="29" borderId="10" applyNumberFormat="0" applyAlignment="0" applyProtection="0"/>
    <xf numFmtId="0" fontId="37" fillId="29" borderId="10" applyNumberFormat="0" applyAlignment="0" applyProtection="0"/>
    <xf numFmtId="0" fontId="37" fillId="29" borderId="10" applyNumberFormat="0" applyAlignment="0" applyProtection="0"/>
    <xf numFmtId="0" fontId="37" fillId="29" borderId="10" applyNumberFormat="0" applyAlignment="0" applyProtection="0"/>
    <xf numFmtId="0" fontId="37" fillId="29" borderId="10" applyNumberFormat="0" applyAlignment="0" applyProtection="0"/>
    <xf numFmtId="0" fontId="81" fillId="30" borderId="11" applyNumberFormat="0" applyAlignment="0" applyProtection="0"/>
    <xf numFmtId="0" fontId="43" fillId="31" borderId="12" applyNumberFormat="0" applyAlignment="0" applyProtection="0"/>
    <xf numFmtId="0" fontId="43" fillId="31" borderId="12" applyNumberFormat="0" applyAlignment="0" applyProtection="0"/>
    <xf numFmtId="0" fontId="43" fillId="31" borderId="12" applyNumberFormat="0" applyAlignment="0" applyProtection="0"/>
    <xf numFmtId="0" fontId="43" fillId="31" borderId="12" applyNumberFormat="0" applyAlignment="0" applyProtection="0"/>
    <xf numFmtId="0" fontId="43" fillId="31" borderId="12" applyNumberFormat="0" applyAlignment="0" applyProtection="0"/>
    <xf numFmtId="0" fontId="43" fillId="31" borderId="12" applyNumberFormat="0" applyAlignment="0" applyProtection="0"/>
    <xf numFmtId="0" fontId="43" fillId="31" borderId="12" applyNumberFormat="0" applyAlignment="0" applyProtection="0"/>
    <xf numFmtId="0" fontId="43" fillId="31" borderId="12" applyNumberFormat="0" applyAlignment="0" applyProtection="0"/>
    <xf numFmtId="0" fontId="8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49" fillId="0" borderId="0">
      <alignment/>
      <protection/>
    </xf>
    <xf numFmtId="176" fontId="3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1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71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71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71" fillId="3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1" fillId="3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71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85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86" fillId="28" borderId="15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87" fillId="44" borderId="9" applyNumberFormat="0" applyAlignment="0" applyProtection="0"/>
    <xf numFmtId="0" fontId="40" fillId="9" borderId="10" applyNumberFormat="0" applyAlignment="0" applyProtection="0"/>
    <xf numFmtId="0" fontId="40" fillId="9" borderId="10" applyNumberFormat="0" applyAlignment="0" applyProtection="0"/>
    <xf numFmtId="0" fontId="40" fillId="9" borderId="10" applyNumberFormat="0" applyAlignment="0" applyProtection="0"/>
    <xf numFmtId="0" fontId="40" fillId="9" borderId="10" applyNumberFormat="0" applyAlignment="0" applyProtection="0"/>
    <xf numFmtId="0" fontId="40" fillId="9" borderId="10" applyNumberFormat="0" applyAlignment="0" applyProtection="0"/>
    <xf numFmtId="0" fontId="40" fillId="9" borderId="10" applyNumberFormat="0" applyAlignment="0" applyProtection="0"/>
    <xf numFmtId="0" fontId="40" fillId="9" borderId="10" applyNumberFormat="0" applyAlignment="0" applyProtection="0"/>
    <xf numFmtId="0" fontId="40" fillId="9" borderId="10" applyNumberFormat="0" applyAlignment="0" applyProtection="0"/>
    <xf numFmtId="0" fontId="40" fillId="9" borderId="10" applyNumberFormat="0" applyAlignment="0" applyProtection="0"/>
    <xf numFmtId="0" fontId="40" fillId="9" borderId="10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8" fillId="0" borderId="0" applyNumberFormat="0" applyFill="0" applyBorder="0" applyAlignment="0" applyProtection="0"/>
    <xf numFmtId="0" fontId="36" fillId="45" borderId="17" applyNumberFormat="0" applyFont="0" applyAlignment="0" applyProtection="0"/>
    <xf numFmtId="0" fontId="39" fillId="46" borderId="18" applyNumberFormat="0" applyFont="0" applyAlignment="0" applyProtection="0"/>
    <xf numFmtId="0" fontId="39" fillId="46" borderId="18" applyNumberFormat="0" applyFont="0" applyAlignment="0" applyProtection="0"/>
    <xf numFmtId="0" fontId="39" fillId="46" borderId="18" applyNumberFormat="0" applyFont="0" applyAlignment="0" applyProtection="0"/>
    <xf numFmtId="0" fontId="39" fillId="46" borderId="18" applyNumberFormat="0" applyFont="0" applyAlignment="0" applyProtection="0"/>
    <xf numFmtId="0" fontId="39" fillId="46" borderId="18" applyNumberFormat="0" applyFont="0" applyAlignment="0" applyProtection="0"/>
    <xf numFmtId="0" fontId="39" fillId="46" borderId="18" applyNumberFormat="0" applyFont="0" applyAlignment="0" applyProtection="0"/>
    <xf numFmtId="0" fontId="39" fillId="46" borderId="18" applyNumberFormat="0" applyFont="0" applyAlignment="0" applyProtection="0"/>
    <xf numFmtId="0" fontId="39" fillId="46" borderId="18" applyNumberFormat="0" applyFont="0" applyAlignment="0" applyProtection="0"/>
    <xf numFmtId="0" fontId="39" fillId="46" borderId="18" applyNumberFormat="0" applyFont="0" applyAlignment="0" applyProtection="0"/>
    <xf numFmtId="0" fontId="39" fillId="46" borderId="18" applyNumberFormat="0" applyFont="0" applyAlignment="0" applyProtection="0"/>
  </cellStyleXfs>
  <cellXfs count="19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8" fillId="0" borderId="0" xfId="262" applyFont="1" applyFill="1" applyAlignment="1">
      <alignment vertical="center"/>
      <protection/>
    </xf>
    <xf numFmtId="0" fontId="9" fillId="0" borderId="0" xfId="262" applyFont="1" applyFill="1" applyAlignment="1">
      <alignment vertical="center"/>
      <protection/>
    </xf>
    <xf numFmtId="0" fontId="10" fillId="0" borderId="0" xfId="262" applyFont="1" applyFill="1" applyAlignment="1">
      <alignment vertical="center"/>
      <protection/>
    </xf>
    <xf numFmtId="0" fontId="10" fillId="0" borderId="0" xfId="262" applyFont="1" applyFill="1" applyBorder="1" applyAlignment="1">
      <alignment horizontal="left" vertical="center"/>
      <protection/>
    </xf>
    <xf numFmtId="0" fontId="10" fillId="0" borderId="20" xfId="262" applyFont="1" applyFill="1" applyBorder="1" applyAlignment="1">
      <alignment horizontal="right" vertical="center"/>
      <protection/>
    </xf>
    <xf numFmtId="0" fontId="10" fillId="0" borderId="19" xfId="262" applyFont="1" applyFill="1" applyBorder="1" applyAlignment="1">
      <alignment horizontal="center" vertical="center"/>
      <protection/>
    </xf>
    <xf numFmtId="0" fontId="10" fillId="0" borderId="19" xfId="262" applyFont="1" applyFill="1" applyBorder="1" applyAlignment="1">
      <alignment horizontal="center" vertical="center" wrapText="1"/>
      <protection/>
    </xf>
    <xf numFmtId="0" fontId="9" fillId="0" borderId="19" xfId="262" applyFont="1" applyFill="1" applyBorder="1" applyAlignment="1">
      <alignment horizontal="left" vertical="center"/>
      <protection/>
    </xf>
    <xf numFmtId="0" fontId="9" fillId="0" borderId="19" xfId="262" applyFont="1" applyFill="1" applyBorder="1" applyAlignment="1">
      <alignment horizontal="center" vertical="center" wrapText="1"/>
      <protection/>
    </xf>
    <xf numFmtId="0" fontId="10" fillId="0" borderId="19" xfId="262" applyNumberFormat="1" applyFont="1" applyFill="1" applyBorder="1" applyAlignment="1" applyProtection="1">
      <alignment vertical="center"/>
      <protection/>
    </xf>
    <xf numFmtId="0" fontId="10" fillId="0" borderId="19" xfId="262" applyFont="1" applyFill="1" applyBorder="1" applyAlignment="1">
      <alignment vertical="center"/>
      <protection/>
    </xf>
    <xf numFmtId="0" fontId="13" fillId="0" borderId="19" xfId="262" applyFont="1" applyFill="1" applyBorder="1" applyAlignment="1">
      <alignment horizontal="left" vertical="center"/>
      <protection/>
    </xf>
    <xf numFmtId="0" fontId="9" fillId="0" borderId="19" xfId="262" applyFont="1" applyFill="1" applyBorder="1" applyAlignment="1">
      <alignment horizontal="center" vertical="center"/>
      <protection/>
    </xf>
    <xf numFmtId="0" fontId="10" fillId="0" borderId="0" xfId="258" applyFont="1" applyFill="1" applyBorder="1" applyAlignment="1">
      <alignment vertical="center"/>
      <protection/>
    </xf>
    <xf numFmtId="0" fontId="8" fillId="0" borderId="0" xfId="258" applyFont="1" applyFill="1" applyAlignment="1">
      <alignment vertical="center"/>
      <protection/>
    </xf>
    <xf numFmtId="0" fontId="10" fillId="0" borderId="0" xfId="258" applyFont="1" applyFill="1" applyAlignment="1">
      <alignment vertical="center"/>
      <protection/>
    </xf>
    <xf numFmtId="0" fontId="9" fillId="0" borderId="0" xfId="258" applyFont="1" applyFill="1" applyAlignment="1">
      <alignment vertical="center"/>
      <protection/>
    </xf>
    <xf numFmtId="0" fontId="14" fillId="0" borderId="0" xfId="258" applyFont="1" applyFill="1" applyAlignment="1">
      <alignment vertical="center"/>
      <protection/>
    </xf>
    <xf numFmtId="0" fontId="14" fillId="0" borderId="0" xfId="261" applyFont="1" applyFill="1" applyAlignment="1">
      <alignment vertical="center"/>
      <protection/>
    </xf>
    <xf numFmtId="0" fontId="10" fillId="0" borderId="0" xfId="261" applyFont="1" applyFill="1" applyAlignment="1">
      <alignment horizontal="center" vertical="center"/>
      <protection/>
    </xf>
    <xf numFmtId="0" fontId="10" fillId="0" borderId="0" xfId="261" applyFont="1" applyFill="1" applyAlignment="1">
      <alignment vertical="center"/>
      <protection/>
    </xf>
    <xf numFmtId="178" fontId="10" fillId="0" borderId="0" xfId="344" applyNumberFormat="1" applyFont="1" applyFill="1" applyAlignment="1">
      <alignment horizontal="center" vertical="center"/>
    </xf>
    <xf numFmtId="0" fontId="10" fillId="0" borderId="0" xfId="261" applyFont="1" applyFill="1" applyAlignment="1">
      <alignment horizontal="center" vertical="center" wrapText="1"/>
      <protection/>
    </xf>
    <xf numFmtId="178" fontId="10" fillId="0" borderId="0" xfId="261" applyNumberFormat="1" applyFont="1" applyFill="1" applyAlignment="1">
      <alignment horizontal="center" vertical="center"/>
      <protection/>
    </xf>
    <xf numFmtId="178" fontId="10" fillId="0" borderId="0" xfId="258" applyNumberFormat="1" applyFont="1" applyFill="1" applyAlignment="1">
      <alignment vertical="center"/>
      <protection/>
    </xf>
    <xf numFmtId="0" fontId="10" fillId="0" borderId="0" xfId="258" applyFont="1" applyFill="1" applyAlignment="1">
      <alignment horizontal="center" vertical="center"/>
      <protection/>
    </xf>
    <xf numFmtId="0" fontId="10" fillId="0" borderId="19" xfId="258" applyFont="1" applyFill="1" applyBorder="1" applyAlignment="1">
      <alignment horizontal="center" vertical="center" wrapText="1"/>
      <protection/>
    </xf>
    <xf numFmtId="0" fontId="16" fillId="0" borderId="19" xfId="0" applyFont="1" applyFill="1" applyBorder="1" applyAlignment="1">
      <alignment horizontal="center" vertical="center" wrapText="1"/>
    </xf>
    <xf numFmtId="178" fontId="16" fillId="0" borderId="19" xfId="0" applyNumberFormat="1" applyFont="1" applyFill="1" applyBorder="1" applyAlignment="1">
      <alignment horizontal="center" vertical="center" wrapText="1"/>
    </xf>
    <xf numFmtId="178" fontId="17" fillId="0" borderId="19" xfId="0" applyNumberFormat="1" applyFont="1" applyFill="1" applyBorder="1" applyAlignment="1">
      <alignment horizontal="center" vertical="center" wrapText="1"/>
    </xf>
    <xf numFmtId="179" fontId="10" fillId="0" borderId="19" xfId="258" applyNumberFormat="1" applyFont="1" applyFill="1" applyBorder="1" applyAlignment="1">
      <alignment horizontal="center" vertical="center" wrapText="1"/>
      <protection/>
    </xf>
    <xf numFmtId="178" fontId="19" fillId="0" borderId="19" xfId="0" applyNumberFormat="1" applyFont="1" applyFill="1" applyBorder="1" applyAlignment="1">
      <alignment horizontal="center" vertical="center"/>
    </xf>
    <xf numFmtId="178" fontId="18" fillId="0" borderId="19" xfId="258" applyNumberFormat="1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178" fontId="20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178" fontId="21" fillId="0" borderId="19" xfId="0" applyNumberFormat="1" applyFont="1" applyFill="1" applyBorder="1" applyAlignment="1">
      <alignment horizontal="center" vertical="center" wrapText="1"/>
    </xf>
    <xf numFmtId="0" fontId="21" fillId="0" borderId="19" xfId="261" applyFont="1" applyFill="1" applyBorder="1" applyAlignment="1">
      <alignment vertical="center" wrapText="1"/>
      <protection/>
    </xf>
    <xf numFmtId="178" fontId="21" fillId="0" borderId="19" xfId="0" applyNumberFormat="1" applyFont="1" applyFill="1" applyBorder="1" applyAlignment="1">
      <alignment horizontal="center" vertical="center"/>
    </xf>
    <xf numFmtId="0" fontId="20" fillId="0" borderId="19" xfId="261" applyFont="1" applyFill="1" applyBorder="1" applyAlignment="1">
      <alignment vertical="center"/>
      <protection/>
    </xf>
    <xf numFmtId="0" fontId="21" fillId="0" borderId="19" xfId="261" applyFont="1" applyFill="1" applyBorder="1" applyAlignment="1">
      <alignment vertical="center"/>
      <protection/>
    </xf>
    <xf numFmtId="178" fontId="21" fillId="0" borderId="19" xfId="261" applyNumberFormat="1" applyFont="1" applyFill="1" applyBorder="1" applyAlignment="1">
      <alignment vertical="center"/>
      <protection/>
    </xf>
    <xf numFmtId="0" fontId="21" fillId="0" borderId="21" xfId="0" applyFont="1" applyFill="1" applyBorder="1" applyAlignment="1">
      <alignment vertical="center" wrapText="1"/>
    </xf>
    <xf numFmtId="179" fontId="21" fillId="0" borderId="19" xfId="259" applyNumberFormat="1" applyFont="1" applyFill="1" applyBorder="1" applyAlignment="1">
      <alignment horizontal="center" vertical="center" wrapText="1"/>
      <protection/>
    </xf>
    <xf numFmtId="179" fontId="21" fillId="0" borderId="19" xfId="259" applyNumberFormat="1" applyFont="1" applyFill="1" applyBorder="1" applyAlignment="1">
      <alignment horizontal="left" vertical="center" wrapText="1"/>
      <protection/>
    </xf>
    <xf numFmtId="178" fontId="21" fillId="0" borderId="19" xfId="259" applyNumberFormat="1" applyFont="1" applyFill="1" applyBorder="1" applyAlignment="1">
      <alignment horizontal="center" vertical="center" wrapText="1"/>
      <protection/>
    </xf>
    <xf numFmtId="0" fontId="21" fillId="0" borderId="19" xfId="254" applyFont="1" applyFill="1" applyBorder="1" applyAlignment="1">
      <alignment horizontal="center" vertical="center"/>
      <protection/>
    </xf>
    <xf numFmtId="178" fontId="21" fillId="0" borderId="19" xfId="344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178" fontId="21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258" applyFont="1" applyFill="1" applyBorder="1" applyAlignment="1">
      <alignment horizontal="right" vertical="center"/>
      <protection/>
    </xf>
    <xf numFmtId="0" fontId="10" fillId="0" borderId="0" xfId="258" applyFont="1" applyFill="1" applyAlignment="1">
      <alignment horizontal="right" vertical="center"/>
      <protection/>
    </xf>
    <xf numFmtId="178" fontId="19" fillId="0" borderId="19" xfId="344" applyNumberFormat="1" applyFont="1" applyFill="1" applyBorder="1" applyAlignment="1">
      <alignment horizontal="center" vertical="center"/>
    </xf>
    <xf numFmtId="178" fontId="10" fillId="0" borderId="0" xfId="261" applyNumberFormat="1" applyFont="1" applyFill="1" applyAlignment="1">
      <alignment vertical="center"/>
      <protection/>
    </xf>
    <xf numFmtId="0" fontId="22" fillId="0" borderId="0" xfId="262" applyFont="1" applyFill="1" applyAlignment="1">
      <alignment vertical="center"/>
      <protection/>
    </xf>
    <xf numFmtId="0" fontId="14" fillId="0" borderId="0" xfId="262" applyFont="1" applyFill="1" applyAlignment="1">
      <alignment vertical="center"/>
      <protection/>
    </xf>
    <xf numFmtId="0" fontId="5" fillId="0" borderId="0" xfId="262" applyFont="1" applyFill="1" applyAlignment="1">
      <alignment vertical="center"/>
      <protection/>
    </xf>
    <xf numFmtId="0" fontId="14" fillId="0" borderId="0" xfId="262" applyFont="1" applyFill="1" applyBorder="1" applyAlignment="1">
      <alignment horizontal="left" vertical="center"/>
      <protection/>
    </xf>
    <xf numFmtId="0" fontId="14" fillId="0" borderId="19" xfId="262" applyFont="1" applyFill="1" applyBorder="1" applyAlignment="1">
      <alignment horizontal="center" vertical="center"/>
      <protection/>
    </xf>
    <xf numFmtId="0" fontId="14" fillId="0" borderId="19" xfId="262" applyFont="1" applyFill="1" applyBorder="1" applyAlignment="1">
      <alignment horizontal="center" vertical="center" wrapText="1"/>
      <protection/>
    </xf>
    <xf numFmtId="0" fontId="10" fillId="0" borderId="19" xfId="262" applyFont="1" applyFill="1" applyBorder="1" applyAlignment="1">
      <alignment horizontal="left" vertical="center"/>
      <protection/>
    </xf>
    <xf numFmtId="0" fontId="23" fillId="0" borderId="19" xfId="262" applyFont="1" applyFill="1" applyBorder="1" applyAlignment="1">
      <alignment horizontal="left" vertical="center"/>
      <protection/>
    </xf>
    <xf numFmtId="0" fontId="23" fillId="0" borderId="19" xfId="262" applyFont="1" applyFill="1" applyBorder="1" applyAlignment="1">
      <alignment horizontal="center" vertical="center" wrapText="1"/>
      <protection/>
    </xf>
    <xf numFmtId="0" fontId="24" fillId="0" borderId="19" xfId="262" applyFont="1" applyFill="1" applyBorder="1" applyAlignment="1">
      <alignment vertical="center"/>
      <protection/>
    </xf>
    <xf numFmtId="0" fontId="24" fillId="0" borderId="19" xfId="261" applyFont="1" applyFill="1" applyBorder="1" applyAlignment="1">
      <alignment horizontal="center" vertical="center"/>
      <protection/>
    </xf>
    <xf numFmtId="0" fontId="24" fillId="0" borderId="19" xfId="262" applyFont="1" applyFill="1" applyBorder="1" applyAlignment="1">
      <alignment horizontal="center" vertical="center"/>
      <protection/>
    </xf>
    <xf numFmtId="0" fontId="9" fillId="0" borderId="19" xfId="262" applyFont="1" applyFill="1" applyBorder="1" applyAlignment="1">
      <alignment vertical="center"/>
      <protection/>
    </xf>
    <xf numFmtId="0" fontId="9" fillId="0" borderId="19" xfId="261" applyFont="1" applyFill="1" applyBorder="1" applyAlignment="1">
      <alignment horizontal="center" vertical="center"/>
      <protection/>
    </xf>
    <xf numFmtId="0" fontId="10" fillId="0" borderId="19" xfId="261" applyFont="1" applyFill="1" applyBorder="1" applyAlignment="1">
      <alignment horizontal="center" vertical="center"/>
      <protection/>
    </xf>
    <xf numFmtId="0" fontId="23" fillId="0" borderId="19" xfId="262" applyFont="1" applyFill="1" applyBorder="1" applyAlignment="1">
      <alignment horizontal="center" vertical="center"/>
      <protection/>
    </xf>
    <xf numFmtId="0" fontId="89" fillId="0" borderId="0" xfId="0" applyFont="1" applyFill="1" applyAlignment="1">
      <alignment vertical="center"/>
    </xf>
    <xf numFmtId="0" fontId="10" fillId="0" borderId="0" xfId="262" applyFont="1" applyFill="1" applyAlignment="1">
      <alignment vertical="center" wrapText="1"/>
      <protection/>
    </xf>
    <xf numFmtId="0" fontId="10" fillId="0" borderId="0" xfId="262" applyFont="1" applyFill="1" applyAlignment="1">
      <alignment horizontal="center" vertical="center"/>
      <protection/>
    </xf>
    <xf numFmtId="0" fontId="10" fillId="0" borderId="0" xfId="262" applyFont="1" applyFill="1" applyAlignment="1">
      <alignment horizontal="left" vertical="center"/>
      <protection/>
    </xf>
    <xf numFmtId="0" fontId="90" fillId="0" borderId="0" xfId="0" applyFont="1" applyFill="1" applyAlignment="1">
      <alignment vertical="center"/>
    </xf>
    <xf numFmtId="178" fontId="2" fillId="0" borderId="0" xfId="257" applyNumberFormat="1" applyFont="1" applyFill="1" applyBorder="1" applyAlignment="1">
      <alignment horizontal="center" vertical="center"/>
      <protection/>
    </xf>
    <xf numFmtId="0" fontId="2" fillId="0" borderId="0" xfId="257" applyFont="1" applyFill="1" applyBorder="1">
      <alignment vertical="center"/>
      <protection/>
    </xf>
    <xf numFmtId="0" fontId="2" fillId="0" borderId="0" xfId="262" applyFont="1" applyFill="1" applyBorder="1" applyAlignment="1">
      <alignment horizontal="left" vertical="center"/>
      <protection/>
    </xf>
    <xf numFmtId="0" fontId="2" fillId="0" borderId="0" xfId="262" applyFont="1" applyFill="1" applyBorder="1" applyAlignment="1">
      <alignment vertical="center"/>
      <protection/>
    </xf>
    <xf numFmtId="0" fontId="2" fillId="0" borderId="0" xfId="257" applyFont="1" applyFill="1" applyAlignment="1">
      <alignment vertical="center" wrapText="1"/>
      <protection/>
    </xf>
    <xf numFmtId="178" fontId="2" fillId="0" borderId="0" xfId="257" applyNumberFormat="1" applyFont="1" applyFill="1" applyAlignment="1">
      <alignment horizontal="center" vertical="center"/>
      <protection/>
    </xf>
    <xf numFmtId="0" fontId="2" fillId="0" borderId="0" xfId="257" applyFont="1" applyFill="1">
      <alignment vertical="center"/>
      <protection/>
    </xf>
    <xf numFmtId="0" fontId="2" fillId="0" borderId="0" xfId="257" applyFont="1" applyFill="1" applyBorder="1" applyAlignment="1">
      <alignment horizontal="right" vertical="center"/>
      <protection/>
    </xf>
    <xf numFmtId="0" fontId="2" fillId="0" borderId="0" xfId="262" applyFont="1" applyFill="1" applyAlignment="1">
      <alignment horizontal="left" vertical="center"/>
      <protection/>
    </xf>
    <xf numFmtId="0" fontId="2" fillId="0" borderId="0" xfId="262" applyFont="1" applyFill="1" applyAlignment="1">
      <alignment vertical="center"/>
      <protection/>
    </xf>
    <xf numFmtId="0" fontId="2" fillId="0" borderId="19" xfId="262" applyFont="1" applyFill="1" applyBorder="1" applyAlignment="1">
      <alignment horizontal="center" vertical="center"/>
      <protection/>
    </xf>
    <xf numFmtId="178" fontId="2" fillId="0" borderId="19" xfId="257" applyNumberFormat="1" applyFont="1" applyFill="1" applyBorder="1" applyAlignment="1">
      <alignment horizontal="center" vertical="center"/>
      <protection/>
    </xf>
    <xf numFmtId="0" fontId="2" fillId="0" borderId="19" xfId="257" applyFont="1" applyFill="1" applyBorder="1" applyAlignment="1">
      <alignment horizontal="center" vertical="center"/>
      <protection/>
    </xf>
    <xf numFmtId="0" fontId="2" fillId="0" borderId="19" xfId="257" applyFont="1" applyFill="1" applyBorder="1" applyAlignment="1">
      <alignment horizontal="center" vertical="center" wrapText="1"/>
      <protection/>
    </xf>
    <xf numFmtId="180" fontId="2" fillId="0" borderId="19" xfId="257" applyNumberFormat="1" applyFont="1" applyFill="1" applyBorder="1" applyAlignment="1">
      <alignment horizontal="center" vertical="center"/>
      <protection/>
    </xf>
    <xf numFmtId="0" fontId="2" fillId="0" borderId="19" xfId="262" applyFont="1" applyFill="1" applyBorder="1" applyAlignment="1">
      <alignment horizontal="left" vertical="center"/>
      <protection/>
    </xf>
    <xf numFmtId="0" fontId="2" fillId="0" borderId="19" xfId="262" applyFont="1" applyFill="1" applyBorder="1" applyAlignment="1">
      <alignment vertical="center" wrapText="1"/>
      <protection/>
    </xf>
    <xf numFmtId="179" fontId="2" fillId="0" borderId="19" xfId="262" applyNumberFormat="1" applyFont="1" applyFill="1" applyBorder="1" applyAlignment="1">
      <alignment horizontal="center" vertical="center"/>
      <protection/>
    </xf>
    <xf numFmtId="0" fontId="2" fillId="0" borderId="19" xfId="262" applyNumberFormat="1" applyFont="1" applyFill="1" applyBorder="1" applyAlignment="1">
      <alignment horizontal="left" vertical="center"/>
      <protection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262" applyFont="1" applyFill="1" applyBorder="1" applyAlignment="1">
      <alignment horizontal="center" vertical="center" wrapText="1"/>
      <protection/>
    </xf>
    <xf numFmtId="0" fontId="25" fillId="0" borderId="0" xfId="260" applyFont="1" applyFill="1" applyBorder="1" applyAlignment="1">
      <alignment vertical="center"/>
      <protection/>
    </xf>
    <xf numFmtId="0" fontId="26" fillId="0" borderId="0" xfId="260" applyFont="1" applyFill="1" applyBorder="1" applyAlignment="1">
      <alignment vertical="center"/>
      <protection/>
    </xf>
    <xf numFmtId="0" fontId="27" fillId="0" borderId="0" xfId="260" applyFont="1" applyFill="1" applyBorder="1" applyAlignment="1">
      <alignment horizontal="center" vertical="center"/>
      <protection/>
    </xf>
    <xf numFmtId="0" fontId="10" fillId="0" borderId="0" xfId="260" applyFont="1" applyFill="1" applyBorder="1" applyAlignment="1">
      <alignment vertical="center" wrapText="1"/>
      <protection/>
    </xf>
    <xf numFmtId="0" fontId="10" fillId="0" borderId="0" xfId="260" applyFont="1" applyFill="1" applyBorder="1" applyAlignment="1">
      <alignment vertical="center"/>
      <protection/>
    </xf>
    <xf numFmtId="0" fontId="26" fillId="0" borderId="0" xfId="260" applyFont="1" applyFill="1" applyBorder="1" applyAlignment="1">
      <alignment horizontal="left" vertical="center"/>
      <protection/>
    </xf>
    <xf numFmtId="0" fontId="26" fillId="0" borderId="0" xfId="260" applyFont="1" applyFill="1" applyBorder="1" applyAlignment="1">
      <alignment horizontal="left" vertical="center" wrapText="1"/>
      <protection/>
    </xf>
    <xf numFmtId="0" fontId="26" fillId="0" borderId="0" xfId="260" applyFont="1" applyFill="1" applyBorder="1" applyAlignment="1">
      <alignment horizontal="right" vertical="center" wrapText="1"/>
      <protection/>
    </xf>
    <xf numFmtId="0" fontId="26" fillId="0" borderId="19" xfId="260" applyNumberFormat="1" applyFont="1" applyFill="1" applyBorder="1" applyAlignment="1" applyProtection="1">
      <alignment horizontal="center" vertical="center" wrapText="1"/>
      <protection/>
    </xf>
    <xf numFmtId="0" fontId="26" fillId="0" borderId="19" xfId="254" applyFont="1" applyFill="1" applyBorder="1" applyAlignment="1">
      <alignment horizontal="center" vertical="center" wrapText="1"/>
      <protection/>
    </xf>
    <xf numFmtId="181" fontId="26" fillId="0" borderId="19" xfId="431" applyNumberFormat="1" applyFont="1" applyFill="1" applyBorder="1" applyAlignment="1">
      <alignment horizontal="center" vertical="center" wrapText="1"/>
      <protection/>
    </xf>
    <xf numFmtId="0" fontId="26" fillId="0" borderId="19" xfId="260" applyNumberFormat="1" applyFont="1" applyFill="1" applyBorder="1" applyAlignment="1" applyProtection="1">
      <alignment horizontal="left" vertical="center" wrapText="1"/>
      <protection/>
    </xf>
    <xf numFmtId="178" fontId="26" fillId="0" borderId="19" xfId="260" applyNumberFormat="1" applyFont="1" applyFill="1" applyBorder="1" applyAlignment="1" applyProtection="1">
      <alignment horizontal="center" vertical="center"/>
      <protection/>
    </xf>
    <xf numFmtId="178" fontId="26" fillId="0" borderId="19" xfId="260" applyNumberFormat="1" applyFont="1" applyFill="1" applyBorder="1" applyAlignment="1">
      <alignment horizontal="center" vertical="center"/>
      <protection/>
    </xf>
    <xf numFmtId="0" fontId="26" fillId="0" borderId="19" xfId="260" applyFont="1" applyFill="1" applyBorder="1" applyAlignment="1">
      <alignment horizontal="center" vertical="center"/>
      <protection/>
    </xf>
    <xf numFmtId="0" fontId="26" fillId="0" borderId="19" xfId="260" applyFont="1" applyFill="1" applyBorder="1" applyAlignment="1">
      <alignment vertical="center"/>
      <protection/>
    </xf>
    <xf numFmtId="178" fontId="26" fillId="0" borderId="0" xfId="260" applyNumberFormat="1" applyFont="1" applyFill="1" applyBorder="1" applyAlignment="1">
      <alignment vertical="center"/>
      <protection/>
    </xf>
    <xf numFmtId="0" fontId="28" fillId="0" borderId="0" xfId="260" applyFont="1" applyFill="1" applyBorder="1" applyAlignment="1">
      <alignment vertical="center"/>
      <protection/>
    </xf>
    <xf numFmtId="49" fontId="26" fillId="0" borderId="19" xfId="253" applyNumberFormat="1" applyFont="1" applyFill="1" applyBorder="1" applyAlignment="1" applyProtection="1">
      <alignment horizontal="left" vertical="center"/>
      <protection/>
    </xf>
    <xf numFmtId="49" fontId="26" fillId="0" borderId="19" xfId="254" applyNumberFormat="1" applyFont="1" applyFill="1" applyBorder="1" applyAlignment="1" applyProtection="1">
      <alignment horizontal="left" vertical="center" wrapText="1"/>
      <protection/>
    </xf>
    <xf numFmtId="0" fontId="29" fillId="0" borderId="19" xfId="260" applyNumberFormat="1" applyFont="1" applyFill="1" applyBorder="1" applyAlignment="1" applyProtection="1">
      <alignment horizontal="left" vertical="center" wrapText="1"/>
      <protection/>
    </xf>
    <xf numFmtId="0" fontId="10" fillId="0" borderId="0" xfId="255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6" fillId="0" borderId="0" xfId="255" applyFont="1" applyFill="1" applyAlignment="1">
      <alignment vertical="center"/>
      <protection/>
    </xf>
    <xf numFmtId="0" fontId="15" fillId="0" borderId="0" xfId="255" applyFont="1" applyFill="1" applyAlignment="1">
      <alignment vertical="center"/>
      <protection/>
    </xf>
    <xf numFmtId="0" fontId="10" fillId="0" borderId="0" xfId="261" applyFont="1" applyFill="1" applyBorder="1" applyAlignment="1">
      <alignment horizontal="left" vertical="center"/>
      <protection/>
    </xf>
    <xf numFmtId="0" fontId="10" fillId="0" borderId="19" xfId="261" applyFont="1" applyFill="1" applyBorder="1" applyAlignment="1">
      <alignment horizontal="center" vertical="center" wrapText="1"/>
      <protection/>
    </xf>
    <xf numFmtId="0" fontId="10" fillId="0" borderId="19" xfId="261" applyFont="1" applyFill="1" applyBorder="1" applyAlignment="1">
      <alignment horizontal="justify" vertical="center" wrapText="1"/>
      <protection/>
    </xf>
    <xf numFmtId="0" fontId="10" fillId="0" borderId="19" xfId="261" applyFont="1" applyFill="1" applyBorder="1" applyAlignment="1">
      <alignment horizontal="left" vertical="center" wrapText="1"/>
      <protection/>
    </xf>
    <xf numFmtId="0" fontId="10" fillId="0" borderId="19" xfId="0" applyFont="1" applyFill="1" applyBorder="1" applyAlignment="1">
      <alignment horizontal="center" vertical="center"/>
    </xf>
    <xf numFmtId="0" fontId="23" fillId="0" borderId="19" xfId="261" applyFont="1" applyFill="1" applyBorder="1" applyAlignment="1">
      <alignment horizontal="justify" vertical="center" wrapText="1"/>
      <protection/>
    </xf>
    <xf numFmtId="0" fontId="10" fillId="0" borderId="19" xfId="255" applyFont="1" applyFill="1" applyBorder="1" applyAlignment="1">
      <alignment horizontal="center" vertical="center"/>
      <protection/>
    </xf>
    <xf numFmtId="0" fontId="9" fillId="0" borderId="19" xfId="261" applyFont="1" applyFill="1" applyBorder="1" applyAlignment="1">
      <alignment horizontal="center" vertical="center" wrapText="1"/>
      <protection/>
    </xf>
    <xf numFmtId="0" fontId="26" fillId="0" borderId="19" xfId="255" applyFont="1" applyFill="1" applyBorder="1" applyAlignment="1">
      <alignment horizontal="center" vertical="center"/>
      <protection/>
    </xf>
    <xf numFmtId="0" fontId="30" fillId="0" borderId="0" xfId="255" applyBorder="1">
      <alignment/>
      <protection/>
    </xf>
    <xf numFmtId="0" fontId="30" fillId="0" borderId="0" xfId="255" applyFont="1" applyBorder="1" applyAlignment="1">
      <alignment vertical="center"/>
      <protection/>
    </xf>
    <xf numFmtId="0" fontId="15" fillId="0" borderId="0" xfId="261" applyFont="1" applyBorder="1" applyAlignment="1">
      <alignment horizontal="center" vertical="center"/>
      <protection/>
    </xf>
    <xf numFmtId="0" fontId="15" fillId="0" borderId="0" xfId="261" applyFont="1" applyBorder="1" applyAlignment="1">
      <alignment vertical="center"/>
      <protection/>
    </xf>
    <xf numFmtId="179" fontId="10" fillId="0" borderId="0" xfId="262" applyNumberFormat="1" applyFont="1" applyFill="1" applyAlignment="1">
      <alignment horizontal="center" vertical="center"/>
      <protection/>
    </xf>
    <xf numFmtId="0" fontId="5" fillId="0" borderId="0" xfId="260" applyFont="1" applyFill="1" applyBorder="1" applyAlignment="1">
      <alignment vertical="center" wrapText="1"/>
      <protection/>
    </xf>
    <xf numFmtId="0" fontId="31" fillId="0" borderId="0" xfId="261" applyFont="1" applyBorder="1" applyAlignment="1">
      <alignment horizontal="center" vertical="center" wrapText="1"/>
      <protection/>
    </xf>
    <xf numFmtId="0" fontId="32" fillId="0" borderId="0" xfId="261" applyFont="1" applyBorder="1" applyAlignment="1">
      <alignment horizontal="center" vertical="center" wrapText="1"/>
      <protection/>
    </xf>
    <xf numFmtId="0" fontId="15" fillId="0" borderId="0" xfId="261" applyFont="1" applyBorder="1" applyAlignment="1">
      <alignment horizontal="center" vertical="center"/>
      <protection/>
    </xf>
    <xf numFmtId="0" fontId="12" fillId="0" borderId="0" xfId="261" applyFont="1" applyFill="1" applyAlignment="1">
      <alignment horizontal="center" vertical="center"/>
      <protection/>
    </xf>
    <xf numFmtId="0" fontId="10" fillId="0" borderId="20" xfId="261" applyFont="1" applyFill="1" applyBorder="1" applyAlignment="1">
      <alignment horizontal="left" vertical="center"/>
      <protection/>
    </xf>
    <xf numFmtId="0" fontId="10" fillId="0" borderId="22" xfId="0" applyFont="1" applyFill="1" applyBorder="1" applyAlignment="1">
      <alignment horizontal="left" vertical="center" wrapText="1"/>
    </xf>
    <xf numFmtId="0" fontId="14" fillId="0" borderId="20" xfId="261" applyFont="1" applyFill="1" applyBorder="1" applyAlignment="1">
      <alignment horizontal="right" vertical="center"/>
      <protection/>
    </xf>
    <xf numFmtId="181" fontId="26" fillId="0" borderId="19" xfId="431" applyNumberFormat="1" applyFont="1" applyFill="1" applyBorder="1" applyAlignment="1">
      <alignment horizontal="center" vertical="center" wrapText="1"/>
      <protection/>
    </xf>
    <xf numFmtId="0" fontId="6" fillId="0" borderId="0" xfId="245" applyFont="1" applyFill="1" applyBorder="1" applyAlignment="1">
      <alignment horizontal="center" vertical="center"/>
      <protection/>
    </xf>
    <xf numFmtId="0" fontId="26" fillId="0" borderId="20" xfId="260" applyFont="1" applyFill="1" applyBorder="1" applyAlignment="1">
      <alignment horizontal="right" vertical="center" wrapText="1"/>
      <protection/>
    </xf>
    <xf numFmtId="0" fontId="26" fillId="0" borderId="19" xfId="245" applyFont="1" applyFill="1" applyBorder="1" applyAlignment="1">
      <alignment horizontal="center" vertical="center" wrapText="1"/>
      <protection/>
    </xf>
    <xf numFmtId="0" fontId="26" fillId="0" borderId="0" xfId="260" applyFont="1" applyFill="1" applyBorder="1" applyAlignment="1">
      <alignment horizontal="left" vertical="center" wrapText="1"/>
      <protection/>
    </xf>
    <xf numFmtId="0" fontId="26" fillId="0" borderId="19" xfId="260" applyNumberFormat="1" applyFont="1" applyFill="1" applyBorder="1" applyAlignment="1" applyProtection="1">
      <alignment horizontal="center" vertical="center" wrapText="1"/>
      <protection/>
    </xf>
    <xf numFmtId="0" fontId="26" fillId="0" borderId="19" xfId="254" applyFont="1" applyFill="1" applyBorder="1" applyAlignment="1">
      <alignment horizontal="center" vertical="center" wrapText="1"/>
      <protection/>
    </xf>
    <xf numFmtId="182" fontId="26" fillId="0" borderId="19" xfId="431" applyNumberFormat="1" applyFont="1" applyFill="1" applyBorder="1" applyAlignment="1">
      <alignment horizontal="center" vertical="center" wrapText="1"/>
      <protection/>
    </xf>
    <xf numFmtId="0" fontId="12" fillId="0" borderId="0" xfId="257" applyFont="1" applyFill="1" applyAlignment="1">
      <alignment horizontal="center" vertical="center"/>
      <protection/>
    </xf>
    <xf numFmtId="177" fontId="6" fillId="0" borderId="0" xfId="342" applyNumberFormat="1" applyFont="1" applyFill="1" applyAlignment="1">
      <alignment horizontal="center" vertical="center"/>
    </xf>
    <xf numFmtId="0" fontId="14" fillId="0" borderId="20" xfId="262" applyFont="1" applyFill="1" applyBorder="1" applyAlignment="1">
      <alignment horizontal="left" vertical="center"/>
      <protection/>
    </xf>
    <xf numFmtId="0" fontId="14" fillId="0" borderId="20" xfId="262" applyFont="1" applyFill="1" applyBorder="1" applyAlignment="1">
      <alignment horizontal="right" vertical="center"/>
      <protection/>
    </xf>
    <xf numFmtId="0" fontId="14" fillId="0" borderId="22" xfId="262" applyFont="1" applyFill="1" applyBorder="1" applyAlignment="1">
      <alignment horizontal="left" vertical="center"/>
      <protection/>
    </xf>
    <xf numFmtId="0" fontId="10" fillId="0" borderId="22" xfId="262" applyFont="1" applyFill="1" applyBorder="1" applyAlignment="1">
      <alignment horizontal="left" vertical="center"/>
      <protection/>
    </xf>
    <xf numFmtId="179" fontId="18" fillId="0" borderId="23" xfId="258" applyNumberFormat="1" applyFont="1" applyFill="1" applyBorder="1" applyAlignment="1">
      <alignment horizontal="left" vertical="center" wrapText="1"/>
      <protection/>
    </xf>
    <xf numFmtId="179" fontId="18" fillId="0" borderId="21" xfId="258" applyNumberFormat="1" applyFont="1" applyFill="1" applyBorder="1" applyAlignment="1">
      <alignment horizontal="left" vertical="center" wrapText="1"/>
      <protection/>
    </xf>
    <xf numFmtId="0" fontId="19" fillId="0" borderId="19" xfId="0" applyFont="1" applyFill="1" applyBorder="1" applyAlignment="1">
      <alignment horizontal="center" vertical="center"/>
    </xf>
    <xf numFmtId="179" fontId="19" fillId="0" borderId="19" xfId="259" applyNumberFormat="1" applyFont="1" applyFill="1" applyBorder="1" applyAlignment="1">
      <alignment horizontal="center" vertical="center" wrapText="1"/>
      <protection/>
    </xf>
    <xf numFmtId="0" fontId="14" fillId="0" borderId="22" xfId="261" applyFont="1" applyFill="1" applyBorder="1" applyAlignment="1">
      <alignment horizontal="left" vertical="center" wrapText="1"/>
      <protection/>
    </xf>
    <xf numFmtId="0" fontId="18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77" fontId="6" fillId="0" borderId="0" xfId="341" applyNumberFormat="1" applyFont="1" applyFill="1" applyAlignment="1">
      <alignment horizontal="center" vertical="center"/>
    </xf>
    <xf numFmtId="177" fontId="10" fillId="0" borderId="20" xfId="341" applyNumberFormat="1" applyFont="1" applyFill="1" applyBorder="1" applyAlignment="1">
      <alignment horizontal="left" vertical="center"/>
    </xf>
    <xf numFmtId="0" fontId="10" fillId="0" borderId="20" xfId="258" applyFont="1" applyFill="1" applyBorder="1" applyAlignment="1">
      <alignment horizontal="right" vertical="center"/>
      <protection/>
    </xf>
    <xf numFmtId="0" fontId="11" fillId="0" borderId="0" xfId="262" applyFont="1" applyFill="1" applyAlignment="1">
      <alignment horizontal="left" vertical="center"/>
      <protection/>
    </xf>
    <xf numFmtId="0" fontId="9" fillId="0" borderId="0" xfId="262" applyFont="1" applyFill="1" applyAlignment="1">
      <alignment horizontal="left" vertical="center"/>
      <protection/>
    </xf>
    <xf numFmtId="177" fontId="12" fillId="0" borderId="0" xfId="342" applyNumberFormat="1" applyFont="1" applyFill="1" applyAlignment="1">
      <alignment horizontal="center" vertical="center"/>
    </xf>
    <xf numFmtId="0" fontId="10" fillId="0" borderId="20" xfId="262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30">
    <cellStyle name="Normal" xfId="0"/>
    <cellStyle name="?鹎%U龡&amp;H齲_x0001_C铣_x0014__x0007__x0001__x0001_" xfId="15"/>
    <cellStyle name="?鹎%U龡&amp;H齲_x0001_C铣_x0014__x0007__x0001__x0001_ 2" xfId="16"/>
    <cellStyle name="_ET_STYLE_NoName_00_" xfId="17"/>
    <cellStyle name="_ET_STYLE_NoName_00_ 2" xfId="18"/>
    <cellStyle name="_第10稿 鲤城区2015年财政收支预算草案   12.19" xfId="19"/>
    <cellStyle name="_第10稿 鲤城区2015年财政收支预算草案   12.19 2" xfId="20"/>
    <cellStyle name="20% - 强调文字颜色 1" xfId="21"/>
    <cellStyle name="20% - 强调文字颜色 1 2" xfId="22"/>
    <cellStyle name="20% - 强调文字颜色 1 2 2" xfId="23"/>
    <cellStyle name="20% - 强调文字颜色 1 2 2 2" xfId="24"/>
    <cellStyle name="20% - 强调文字颜色 1 2 2 2 2" xfId="25"/>
    <cellStyle name="20% - 强调文字颜色 1 2 3" xfId="26"/>
    <cellStyle name="20% - 强调文字颜色 1 2 3 2" xfId="27"/>
    <cellStyle name="20% - 强调文字颜色 1 3" xfId="28"/>
    <cellStyle name="20% - 强调文字颜色 1 3 2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3" xfId="35"/>
    <cellStyle name="20% - 强调文字颜色 2 2 3 2" xfId="36"/>
    <cellStyle name="20% - 强调文字颜色 2 3" xfId="37"/>
    <cellStyle name="20% - 强调文字颜色 2 3 2" xfId="38"/>
    <cellStyle name="20% - 强调文字颜色 3" xfId="39"/>
    <cellStyle name="20% - 强调文字颜色 3 2" xfId="40"/>
    <cellStyle name="20% - 强调文字颜色 3 2 2" xfId="41"/>
    <cellStyle name="20% - 强调文字颜色 3 2 2 2" xfId="42"/>
    <cellStyle name="20% - 强调文字颜色 3 2 2 2 2" xfId="43"/>
    <cellStyle name="20% - 强调文字颜色 3 2 3" xfId="44"/>
    <cellStyle name="20% - 强调文字颜色 3 2 3 2" xfId="45"/>
    <cellStyle name="20% - 强调文字颜色 3 3" xfId="46"/>
    <cellStyle name="20% - 强调文字颜色 3 3 2" xfId="47"/>
    <cellStyle name="20% - 强调文字颜色 4" xfId="48"/>
    <cellStyle name="20% - 强调文字颜色 4 2" xfId="49"/>
    <cellStyle name="20% - 强调文字颜色 4 2 2" xfId="50"/>
    <cellStyle name="20% - 强调文字颜色 4 2 2 2" xfId="51"/>
    <cellStyle name="20% - 强调文字颜色 4 2 2 2 2" xfId="52"/>
    <cellStyle name="20% - 强调文字颜色 4 2 3" xfId="53"/>
    <cellStyle name="20% - 强调文字颜色 4 2 3 2" xfId="54"/>
    <cellStyle name="20% - 强调文字颜色 4 3" xfId="55"/>
    <cellStyle name="20% - 强调文字颜色 4 3 2" xfId="56"/>
    <cellStyle name="20% - 强调文字颜色 5" xfId="57"/>
    <cellStyle name="20% - 强调文字颜色 5 2" xfId="58"/>
    <cellStyle name="20% - 强调文字颜色 5 2 2" xfId="59"/>
    <cellStyle name="20% - 强调文字颜色 5 2 2 2" xfId="60"/>
    <cellStyle name="20% - 强调文字颜色 5 2 2 2 2" xfId="61"/>
    <cellStyle name="20% - 强调文字颜色 5 2 3" xfId="62"/>
    <cellStyle name="20% - 强调文字颜色 5 2 3 2" xfId="63"/>
    <cellStyle name="20% - 强调文字颜色 5 3" xfId="64"/>
    <cellStyle name="20% - 强调文字颜色 5 3 2" xfId="65"/>
    <cellStyle name="20% - 强调文字颜色 6" xfId="66"/>
    <cellStyle name="20% - 强调文字颜色 6 2" xfId="67"/>
    <cellStyle name="20% - 强调文字颜色 6 2 2" xfId="68"/>
    <cellStyle name="20% - 强调文字颜色 6 2 2 2" xfId="69"/>
    <cellStyle name="20% - 强调文字颜色 6 2 2 2 2" xfId="70"/>
    <cellStyle name="20% - 强调文字颜色 6 2 3" xfId="71"/>
    <cellStyle name="20% - 强调文字颜色 6 2 3 2" xfId="72"/>
    <cellStyle name="20% - 强调文字颜色 6 3" xfId="73"/>
    <cellStyle name="20% - 强调文字颜色 6 3 2" xfId="74"/>
    <cellStyle name="40% - 强调文字颜色 1" xfId="75"/>
    <cellStyle name="40% - 强调文字颜色 1 2" xfId="76"/>
    <cellStyle name="40% - 强调文字颜色 1 2 2" xfId="77"/>
    <cellStyle name="40% - 强调文字颜色 1 2 2 2" xfId="78"/>
    <cellStyle name="40% - 强调文字颜色 1 2 2 2 2" xfId="79"/>
    <cellStyle name="40% - 强调文字颜色 1 2 3" xfId="80"/>
    <cellStyle name="40% - 强调文字颜色 1 2 3 2" xfId="81"/>
    <cellStyle name="40% - 强调文字颜色 1 3" xfId="82"/>
    <cellStyle name="40% - 强调文字颜色 1 3 2" xfId="83"/>
    <cellStyle name="40% - 强调文字颜色 2" xfId="84"/>
    <cellStyle name="40% - 强调文字颜色 2 2" xfId="85"/>
    <cellStyle name="40% - 强调文字颜色 2 2 2" xfId="86"/>
    <cellStyle name="40% - 强调文字颜色 2 2 2 2" xfId="87"/>
    <cellStyle name="40% - 强调文字颜色 2 2 2 2 2" xfId="88"/>
    <cellStyle name="40% - 强调文字颜色 2 2 3" xfId="89"/>
    <cellStyle name="40% - 强调文字颜色 2 2 3 2" xfId="90"/>
    <cellStyle name="40% - 强调文字颜色 2 3" xfId="91"/>
    <cellStyle name="40% - 强调文字颜色 2 3 2" xfId="92"/>
    <cellStyle name="40% - 强调文字颜色 3" xfId="93"/>
    <cellStyle name="40% - 强调文字颜色 3 2" xfId="94"/>
    <cellStyle name="40% - 强调文字颜色 3 2 2" xfId="95"/>
    <cellStyle name="40% - 强调文字颜色 3 2 2 2" xfId="96"/>
    <cellStyle name="40% - 强调文字颜色 3 2 2 2 2" xfId="97"/>
    <cellStyle name="40% - 强调文字颜色 3 2 3" xfId="98"/>
    <cellStyle name="40% - 强调文字颜色 3 2 3 2" xfId="99"/>
    <cellStyle name="40% - 强调文字颜色 3 3" xfId="100"/>
    <cellStyle name="40% - 强调文字颜色 3 3 2" xfId="101"/>
    <cellStyle name="40% - 强调文字颜色 4" xfId="102"/>
    <cellStyle name="40% - 强调文字颜色 4 2" xfId="103"/>
    <cellStyle name="40% - 强调文字颜色 4 2 2" xfId="104"/>
    <cellStyle name="40% - 强调文字颜色 4 2 2 2" xfId="105"/>
    <cellStyle name="40% - 强调文字颜色 4 2 2 2 2" xfId="106"/>
    <cellStyle name="40% - 强调文字颜色 4 2 3" xfId="107"/>
    <cellStyle name="40% - 强调文字颜色 4 2 3 2" xfId="108"/>
    <cellStyle name="40% - 强调文字颜色 4 3" xfId="109"/>
    <cellStyle name="40% - 强调文字颜色 4 3 2" xfId="110"/>
    <cellStyle name="40% - 强调文字颜色 5" xfId="111"/>
    <cellStyle name="40% - 强调文字颜色 5 2" xfId="112"/>
    <cellStyle name="40% - 强调文字颜色 5 2 2" xfId="113"/>
    <cellStyle name="40% - 强调文字颜色 5 2 2 2" xfId="114"/>
    <cellStyle name="40% - 强调文字颜色 5 2 2 2 2" xfId="115"/>
    <cellStyle name="40% - 强调文字颜色 5 2 3" xfId="116"/>
    <cellStyle name="40% - 强调文字颜色 5 2 3 2" xfId="117"/>
    <cellStyle name="40% - 强调文字颜色 5 3" xfId="118"/>
    <cellStyle name="40% - 强调文字颜色 5 3 2" xfId="119"/>
    <cellStyle name="40% - 强调文字颜色 6" xfId="120"/>
    <cellStyle name="40% - 强调文字颜色 6 2" xfId="121"/>
    <cellStyle name="40% - 强调文字颜色 6 2 2" xfId="122"/>
    <cellStyle name="40% - 强调文字颜色 6 2 2 2" xfId="123"/>
    <cellStyle name="40% - 强调文字颜色 6 2 2 2 2" xfId="124"/>
    <cellStyle name="40% - 强调文字颜色 6 2 3" xfId="125"/>
    <cellStyle name="40% - 强调文字颜色 6 2 3 2" xfId="126"/>
    <cellStyle name="40% - 强调文字颜色 6 3" xfId="127"/>
    <cellStyle name="40% - 强调文字颜色 6 3 2" xfId="128"/>
    <cellStyle name="60% - 强调文字颜色 1" xfId="129"/>
    <cellStyle name="60% - 强调文字颜色 1 2" xfId="130"/>
    <cellStyle name="60% - 强调文字颜色 1 2 2" xfId="131"/>
    <cellStyle name="60% - 强调文字颜色 1 2 2 2" xfId="132"/>
    <cellStyle name="60% - 强调文字颜色 1 2 2 2 2" xfId="133"/>
    <cellStyle name="60% - 强调文字颜色 1 2 3" xfId="134"/>
    <cellStyle name="60% - 强调文字颜色 1 2 3 2" xfId="135"/>
    <cellStyle name="60% - 强调文字颜色 1 3" xfId="136"/>
    <cellStyle name="60% - 强调文字颜色 1 3 2" xfId="137"/>
    <cellStyle name="60% - 强调文字颜色 2" xfId="138"/>
    <cellStyle name="60% - 强调文字颜色 2 2" xfId="139"/>
    <cellStyle name="60% - 强调文字颜色 2 2 2" xfId="140"/>
    <cellStyle name="60% - 强调文字颜色 2 2 2 2" xfId="141"/>
    <cellStyle name="60% - 强调文字颜色 2 2 2 2 2" xfId="142"/>
    <cellStyle name="60% - 强调文字颜色 2 2 3" xfId="143"/>
    <cellStyle name="60% - 强调文字颜色 2 2 3 2" xfId="144"/>
    <cellStyle name="60% - 强调文字颜色 2 3" xfId="145"/>
    <cellStyle name="60% - 强调文字颜色 2 3 2" xfId="146"/>
    <cellStyle name="60% - 强调文字颜色 3" xfId="147"/>
    <cellStyle name="60% - 强调文字颜色 3 2" xfId="148"/>
    <cellStyle name="60% - 强调文字颜色 3 2 2" xfId="149"/>
    <cellStyle name="60% - 强调文字颜色 3 2 2 2" xfId="150"/>
    <cellStyle name="60% - 强调文字颜色 3 2 2 2 2" xfId="151"/>
    <cellStyle name="60% - 强调文字颜色 3 2 3" xfId="152"/>
    <cellStyle name="60% - 强调文字颜色 3 2 3 2" xfId="153"/>
    <cellStyle name="60% - 强调文字颜色 3 3" xfId="154"/>
    <cellStyle name="60% - 强调文字颜色 3 3 2" xfId="155"/>
    <cellStyle name="60% - 强调文字颜色 4" xfId="156"/>
    <cellStyle name="60% - 强调文字颜色 4 2" xfId="157"/>
    <cellStyle name="60% - 强调文字颜色 4 2 2" xfId="158"/>
    <cellStyle name="60% - 强调文字颜色 4 2 2 2" xfId="159"/>
    <cellStyle name="60% - 强调文字颜色 4 2 2 2 2" xfId="160"/>
    <cellStyle name="60% - 强调文字颜色 4 2 3" xfId="161"/>
    <cellStyle name="60% - 强调文字颜色 4 2 3 2" xfId="162"/>
    <cellStyle name="60% - 强调文字颜色 4 3" xfId="163"/>
    <cellStyle name="60% - 强调文字颜色 4 3 2" xfId="164"/>
    <cellStyle name="60% - 强调文字颜色 5" xfId="165"/>
    <cellStyle name="60% - 强调文字颜色 5 2" xfId="166"/>
    <cellStyle name="60% - 强调文字颜色 5 2 2" xfId="167"/>
    <cellStyle name="60% - 强调文字颜色 5 2 2 2" xfId="168"/>
    <cellStyle name="60% - 强调文字颜色 5 2 2 2 2" xfId="169"/>
    <cellStyle name="60% - 强调文字颜色 5 2 3" xfId="170"/>
    <cellStyle name="60% - 强调文字颜色 5 2 3 2" xfId="171"/>
    <cellStyle name="60% - 强调文字颜色 5 3" xfId="172"/>
    <cellStyle name="60% - 强调文字颜色 5 3 2" xfId="173"/>
    <cellStyle name="60% - 强调文字颜色 6" xfId="174"/>
    <cellStyle name="60% - 强调文字颜色 6 2" xfId="175"/>
    <cellStyle name="60% - 强调文字颜色 6 2 2" xfId="176"/>
    <cellStyle name="60% - 强调文字颜色 6 2 2 2" xfId="177"/>
    <cellStyle name="60% - 强调文字颜色 6 2 2 2 2" xfId="178"/>
    <cellStyle name="60% - 强调文字颜色 6 2 3" xfId="179"/>
    <cellStyle name="60% - 强调文字颜色 6 2 3 2" xfId="180"/>
    <cellStyle name="60% - 强调文字颜色 6 3" xfId="181"/>
    <cellStyle name="60% - 强调文字颜色 6 3 2" xfId="182"/>
    <cellStyle name="ColLevel_1" xfId="183"/>
    <cellStyle name="no dec" xfId="184"/>
    <cellStyle name="no dec 2" xfId="185"/>
    <cellStyle name="Normal_APR" xfId="186"/>
    <cellStyle name="RowLevel_1" xfId="187"/>
    <cellStyle name="Percent" xfId="188"/>
    <cellStyle name="标题" xfId="189"/>
    <cellStyle name="标题 1" xfId="190"/>
    <cellStyle name="标题 1 2" xfId="191"/>
    <cellStyle name="标题 1 2 2" xfId="192"/>
    <cellStyle name="标题 1 2 2 2" xfId="193"/>
    <cellStyle name="标题 1 2 2 2 2" xfId="194"/>
    <cellStyle name="标题 1 2 3" xfId="195"/>
    <cellStyle name="标题 1 2 3 2" xfId="196"/>
    <cellStyle name="标题 1 3" xfId="197"/>
    <cellStyle name="标题 1 3 2" xfId="198"/>
    <cellStyle name="标题 2" xfId="199"/>
    <cellStyle name="标题 2 2" xfId="200"/>
    <cellStyle name="标题 2 2 2" xfId="201"/>
    <cellStyle name="标题 2 2 2 2" xfId="202"/>
    <cellStyle name="标题 2 2 2 2 2" xfId="203"/>
    <cellStyle name="标题 2 2 3" xfId="204"/>
    <cellStyle name="标题 2 2 3 2" xfId="205"/>
    <cellStyle name="标题 2 3" xfId="206"/>
    <cellStyle name="标题 2 3 2" xfId="207"/>
    <cellStyle name="标题 3" xfId="208"/>
    <cellStyle name="标题 3 2" xfId="209"/>
    <cellStyle name="标题 3 2 2" xfId="210"/>
    <cellStyle name="标题 3 2 2 2" xfId="211"/>
    <cellStyle name="标题 3 2 2 2 2" xfId="212"/>
    <cellStyle name="标题 3 2 3" xfId="213"/>
    <cellStyle name="标题 3 2 3 2" xfId="214"/>
    <cellStyle name="标题 3 3" xfId="215"/>
    <cellStyle name="标题 3 3 2" xfId="216"/>
    <cellStyle name="标题 4" xfId="217"/>
    <cellStyle name="标题 4 2" xfId="218"/>
    <cellStyle name="标题 4 2 2" xfId="219"/>
    <cellStyle name="标题 4 2 2 2" xfId="220"/>
    <cellStyle name="标题 4 2 2 2 2" xfId="221"/>
    <cellStyle name="标题 4 2 3" xfId="222"/>
    <cellStyle name="标题 4 2 3 2" xfId="223"/>
    <cellStyle name="标题 4 3" xfId="224"/>
    <cellStyle name="标题 4 3 2" xfId="225"/>
    <cellStyle name="标题 5" xfId="226"/>
    <cellStyle name="标题 5 2" xfId="227"/>
    <cellStyle name="标题 5 2 2" xfId="228"/>
    <cellStyle name="标题 5 2 2 2" xfId="229"/>
    <cellStyle name="标题 5 3" xfId="230"/>
    <cellStyle name="标题 5 3 2" xfId="231"/>
    <cellStyle name="标题 6" xfId="232"/>
    <cellStyle name="标题 6 2" xfId="233"/>
    <cellStyle name="差" xfId="234"/>
    <cellStyle name="差 2" xfId="235"/>
    <cellStyle name="差 2 2" xfId="236"/>
    <cellStyle name="差 2 2 2" xfId="237"/>
    <cellStyle name="差 2 2 2 2" xfId="238"/>
    <cellStyle name="差 2 3" xfId="239"/>
    <cellStyle name="差 2 3 2" xfId="240"/>
    <cellStyle name="差 3" xfId="241"/>
    <cellStyle name="差 3 2" xfId="242"/>
    <cellStyle name="常规 10" xfId="243"/>
    <cellStyle name="常规 19" xfId="244"/>
    <cellStyle name="常规 2" xfId="245"/>
    <cellStyle name="常规 2 2" xfId="246"/>
    <cellStyle name="常规 2 2 2" xfId="247"/>
    <cellStyle name="常规 2 2 2 2" xfId="248"/>
    <cellStyle name="常规 2 2 2 2 2" xfId="249"/>
    <cellStyle name="常规 2 2 2 6" xfId="250"/>
    <cellStyle name="常规 2 2 3" xfId="251"/>
    <cellStyle name="常规 2 2 3 2" xfId="252"/>
    <cellStyle name="常规 2 3" xfId="253"/>
    <cellStyle name="常规 2 4" xfId="254"/>
    <cellStyle name="常规 3" xfId="255"/>
    <cellStyle name="常规 3 2" xfId="256"/>
    <cellStyle name="常规 4" xfId="257"/>
    <cellStyle name="常规_2005年收入支出预算外测算" xfId="258"/>
    <cellStyle name="常规_2005年收入支出预算外测算 2" xfId="259"/>
    <cellStyle name="常规_2014年月报表样 2" xfId="260"/>
    <cellStyle name="常规_第10稿 鲤城区2015年财政收支预算草案   12.19" xfId="261"/>
    <cellStyle name="常规_第10稿 鲤城区2015年财政收支预算草案   12.19 2" xfId="262"/>
    <cellStyle name="Hyperlink" xfId="263"/>
    <cellStyle name="好" xfId="264"/>
    <cellStyle name="好 2" xfId="265"/>
    <cellStyle name="好 2 2" xfId="266"/>
    <cellStyle name="好 2 2 2" xfId="267"/>
    <cellStyle name="好 2 2 2 2" xfId="268"/>
    <cellStyle name="好 2 3" xfId="269"/>
    <cellStyle name="好 2 3 2" xfId="270"/>
    <cellStyle name="好 3" xfId="271"/>
    <cellStyle name="好 3 2" xfId="272"/>
    <cellStyle name="汇总" xfId="273"/>
    <cellStyle name="汇总 2" xfId="274"/>
    <cellStyle name="汇总 2 2" xfId="275"/>
    <cellStyle name="汇总 2 2 2" xfId="276"/>
    <cellStyle name="汇总 2 2 2 2" xfId="277"/>
    <cellStyle name="汇总 2 2 3" xfId="278"/>
    <cellStyle name="汇总 2 3" xfId="279"/>
    <cellStyle name="汇总 2 3 2" xfId="280"/>
    <cellStyle name="汇总 2 4" xfId="281"/>
    <cellStyle name="汇总 3" xfId="282"/>
    <cellStyle name="汇总 3 2" xfId="283"/>
    <cellStyle name="Currency" xfId="284"/>
    <cellStyle name="货币 2" xfId="285"/>
    <cellStyle name="Currency [0]" xfId="286"/>
    <cellStyle name="计算" xfId="287"/>
    <cellStyle name="计算 2" xfId="288"/>
    <cellStyle name="计算 2 2" xfId="289"/>
    <cellStyle name="计算 2 2 2" xfId="290"/>
    <cellStyle name="计算 2 2 2 2" xfId="291"/>
    <cellStyle name="计算 2 2 3" xfId="292"/>
    <cellStyle name="计算 2 3" xfId="293"/>
    <cellStyle name="计算 2 3 2" xfId="294"/>
    <cellStyle name="计算 2 4" xfId="295"/>
    <cellStyle name="计算 3" xfId="296"/>
    <cellStyle name="计算 3 2" xfId="297"/>
    <cellStyle name="检查单元格" xfId="298"/>
    <cellStyle name="检查单元格 2" xfId="299"/>
    <cellStyle name="检查单元格 2 2" xfId="300"/>
    <cellStyle name="检查单元格 2 2 2" xfId="301"/>
    <cellStyle name="检查单元格 2 2 2 2" xfId="302"/>
    <cellStyle name="检查单元格 2 3" xfId="303"/>
    <cellStyle name="检查单元格 2 3 2" xfId="304"/>
    <cellStyle name="检查单元格 3" xfId="305"/>
    <cellStyle name="检查单元格 3 2" xfId="306"/>
    <cellStyle name="解释性文本" xfId="307"/>
    <cellStyle name="解释性文本 2" xfId="308"/>
    <cellStyle name="解释性文本 2 2" xfId="309"/>
    <cellStyle name="解释性文本 2 2 2" xfId="310"/>
    <cellStyle name="解释性文本 2 2 2 2" xfId="311"/>
    <cellStyle name="解释性文本 2 3" xfId="312"/>
    <cellStyle name="解释性文本 2 3 2" xfId="313"/>
    <cellStyle name="解释性文本 3" xfId="314"/>
    <cellStyle name="解释性文本 3 2" xfId="315"/>
    <cellStyle name="警告文本" xfId="316"/>
    <cellStyle name="警告文本 2" xfId="317"/>
    <cellStyle name="警告文本 2 2" xfId="318"/>
    <cellStyle name="警告文本 2 2 2" xfId="319"/>
    <cellStyle name="警告文本 2 2 2 2" xfId="320"/>
    <cellStyle name="警告文本 2 3" xfId="321"/>
    <cellStyle name="警告文本 2 3 2" xfId="322"/>
    <cellStyle name="警告文本 3" xfId="323"/>
    <cellStyle name="警告文本 3 2" xfId="324"/>
    <cellStyle name="链接单元格" xfId="325"/>
    <cellStyle name="链接单元格 2" xfId="326"/>
    <cellStyle name="链接单元格 2 2" xfId="327"/>
    <cellStyle name="链接单元格 2 2 2" xfId="328"/>
    <cellStyle name="链接单元格 2 2 2 2" xfId="329"/>
    <cellStyle name="链接单元格 2 3" xfId="330"/>
    <cellStyle name="链接单元格 2 3 2" xfId="331"/>
    <cellStyle name="链接单元格 3" xfId="332"/>
    <cellStyle name="链接单元格 3 2" xfId="333"/>
    <cellStyle name="普通_97-917" xfId="334"/>
    <cellStyle name="千分位[0]_laroux" xfId="335"/>
    <cellStyle name="千分位_97-917" xfId="336"/>
    <cellStyle name="千位[0]_1" xfId="337"/>
    <cellStyle name="千位_1" xfId="338"/>
    <cellStyle name="Comma" xfId="339"/>
    <cellStyle name="千位分隔 2" xfId="340"/>
    <cellStyle name="千位分隔 2 2" xfId="341"/>
    <cellStyle name="千位分隔 3" xfId="342"/>
    <cellStyle name="Comma [0]" xfId="343"/>
    <cellStyle name="千位分隔_第10稿 鲤城区2015年财政收支预算草案   12.19" xfId="344"/>
    <cellStyle name="强调文字颜色 1" xfId="345"/>
    <cellStyle name="强调文字颜色 1 2" xfId="346"/>
    <cellStyle name="强调文字颜色 1 2 2" xfId="347"/>
    <cellStyle name="强调文字颜色 1 2 2 2" xfId="348"/>
    <cellStyle name="强调文字颜色 1 2 2 2 2" xfId="349"/>
    <cellStyle name="强调文字颜色 1 2 3" xfId="350"/>
    <cellStyle name="强调文字颜色 1 2 3 2" xfId="351"/>
    <cellStyle name="强调文字颜色 1 3" xfId="352"/>
    <cellStyle name="强调文字颜色 1 3 2" xfId="353"/>
    <cellStyle name="强调文字颜色 2" xfId="354"/>
    <cellStyle name="强调文字颜色 2 2" xfId="355"/>
    <cellStyle name="强调文字颜色 2 2 2" xfId="356"/>
    <cellStyle name="强调文字颜色 2 2 2 2" xfId="357"/>
    <cellStyle name="强调文字颜色 2 2 2 2 2" xfId="358"/>
    <cellStyle name="强调文字颜色 2 2 3" xfId="359"/>
    <cellStyle name="强调文字颜色 2 2 3 2" xfId="360"/>
    <cellStyle name="强调文字颜色 2 3" xfId="361"/>
    <cellStyle name="强调文字颜色 2 3 2" xfId="362"/>
    <cellStyle name="强调文字颜色 3" xfId="363"/>
    <cellStyle name="强调文字颜色 3 2" xfId="364"/>
    <cellStyle name="强调文字颜色 3 2 2" xfId="365"/>
    <cellStyle name="强调文字颜色 3 2 2 2" xfId="366"/>
    <cellStyle name="强调文字颜色 3 2 2 2 2" xfId="367"/>
    <cellStyle name="强调文字颜色 3 2 3" xfId="368"/>
    <cellStyle name="强调文字颜色 3 2 3 2" xfId="369"/>
    <cellStyle name="强调文字颜色 3 3" xfId="370"/>
    <cellStyle name="强调文字颜色 3 3 2" xfId="371"/>
    <cellStyle name="强调文字颜色 4" xfId="372"/>
    <cellStyle name="强调文字颜色 4 2" xfId="373"/>
    <cellStyle name="强调文字颜色 4 2 2" xfId="374"/>
    <cellStyle name="强调文字颜色 4 2 2 2" xfId="375"/>
    <cellStyle name="强调文字颜色 4 2 2 2 2" xfId="376"/>
    <cellStyle name="强调文字颜色 4 2 3" xfId="377"/>
    <cellStyle name="强调文字颜色 4 2 3 2" xfId="378"/>
    <cellStyle name="强调文字颜色 4 3" xfId="379"/>
    <cellStyle name="强调文字颜色 4 3 2" xfId="380"/>
    <cellStyle name="强调文字颜色 5" xfId="381"/>
    <cellStyle name="强调文字颜色 5 2" xfId="382"/>
    <cellStyle name="强调文字颜色 5 2 2" xfId="383"/>
    <cellStyle name="强调文字颜色 5 2 2 2" xfId="384"/>
    <cellStyle name="强调文字颜色 5 2 2 2 2" xfId="385"/>
    <cellStyle name="强调文字颜色 5 2 3" xfId="386"/>
    <cellStyle name="强调文字颜色 5 2 3 2" xfId="387"/>
    <cellStyle name="强调文字颜色 5 3" xfId="388"/>
    <cellStyle name="强调文字颜色 5 3 2" xfId="389"/>
    <cellStyle name="强调文字颜色 6" xfId="390"/>
    <cellStyle name="强调文字颜色 6 2" xfId="391"/>
    <cellStyle name="强调文字颜色 6 2 2" xfId="392"/>
    <cellStyle name="强调文字颜色 6 2 2 2" xfId="393"/>
    <cellStyle name="强调文字颜色 6 2 2 2 2" xfId="394"/>
    <cellStyle name="强调文字颜色 6 2 3" xfId="395"/>
    <cellStyle name="强调文字颜色 6 2 3 2" xfId="396"/>
    <cellStyle name="强调文字颜色 6 3" xfId="397"/>
    <cellStyle name="强调文字颜色 6 3 2" xfId="398"/>
    <cellStyle name="适中" xfId="399"/>
    <cellStyle name="适中 2" xfId="400"/>
    <cellStyle name="适中 2 2" xfId="401"/>
    <cellStyle name="适中 2 2 2" xfId="402"/>
    <cellStyle name="适中 2 2 2 2" xfId="403"/>
    <cellStyle name="适中 2 3" xfId="404"/>
    <cellStyle name="适中 2 3 2" xfId="405"/>
    <cellStyle name="适中 3" xfId="406"/>
    <cellStyle name="适中 3 2" xfId="407"/>
    <cellStyle name="输出" xfId="408"/>
    <cellStyle name="输出 2" xfId="409"/>
    <cellStyle name="输出 2 2" xfId="410"/>
    <cellStyle name="输出 2 2 2" xfId="411"/>
    <cellStyle name="输出 2 2 2 2" xfId="412"/>
    <cellStyle name="输出 2 2 3" xfId="413"/>
    <cellStyle name="输出 2 3" xfId="414"/>
    <cellStyle name="输出 2 3 2" xfId="415"/>
    <cellStyle name="输出 2 4" xfId="416"/>
    <cellStyle name="输出 3" xfId="417"/>
    <cellStyle name="输出 3 2" xfId="418"/>
    <cellStyle name="输入" xfId="419"/>
    <cellStyle name="输入 2" xfId="420"/>
    <cellStyle name="输入 2 2" xfId="421"/>
    <cellStyle name="输入 2 2 2" xfId="422"/>
    <cellStyle name="输入 2 2 2 2" xfId="423"/>
    <cellStyle name="输入 2 2 3" xfId="424"/>
    <cellStyle name="输入 2 3" xfId="425"/>
    <cellStyle name="输入 2 3 2" xfId="426"/>
    <cellStyle name="输入 2 4" xfId="427"/>
    <cellStyle name="输入 3" xfId="428"/>
    <cellStyle name="输入 3 2" xfId="429"/>
    <cellStyle name="样式 1" xfId="430"/>
    <cellStyle name="样式 1 2" xfId="431"/>
    <cellStyle name="Followed Hyperlink" xfId="432"/>
    <cellStyle name="注释" xfId="433"/>
    <cellStyle name="注释 2" xfId="434"/>
    <cellStyle name="注释 2 2" xfId="435"/>
    <cellStyle name="注释 2 2 2" xfId="436"/>
    <cellStyle name="注释 2 2 2 2" xfId="437"/>
    <cellStyle name="注释 2 2 3" xfId="438"/>
    <cellStyle name="注释 2 3" xfId="439"/>
    <cellStyle name="注释 2 3 2" xfId="440"/>
    <cellStyle name="注释 2 4" xfId="441"/>
    <cellStyle name="注释 3" xfId="442"/>
    <cellStyle name="注释 3 2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0154;&#22823;&#30456;&#20851;\2019&#24180;&#35843;&#25972;&#39044;&#31639;&#30456;&#20851;\z32&#65288;&#20851;&#20110;&#25552;&#35831;&#23457;&#35758;2019&#24180;&#36130;&#25919;&#25910;&#25903;&#39044;&#31639;&#35843;&#25972;&#26041;&#26696;&#65288;&#33609;&#26696;&#65289;&#30340;&#35758;&#26696;&#65289;\&#40100;&#22478;&#21306;2019&#24180;&#36130;&#25919;&#25910;&#25903;&#35843;&#25972;&#39044;&#31639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面"/>
      <sheetName val="附表一"/>
      <sheetName val="附表二"/>
      <sheetName val="附表三"/>
      <sheetName val="附表四"/>
      <sheetName val="附表五"/>
      <sheetName val="附表六"/>
      <sheetName val="附表七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2" sqref="B12"/>
    </sheetView>
  </sheetViews>
  <sheetFormatPr defaultColWidth="9.140625" defaultRowHeight="15"/>
  <cols>
    <col min="1" max="1" width="12.57421875" style="150" customWidth="1"/>
    <col min="2" max="2" width="105.00390625" style="150" customWidth="1"/>
    <col min="3" max="3" width="12.57421875" style="150" customWidth="1"/>
    <col min="4" max="16384" width="9.00390625" style="150" customWidth="1"/>
  </cols>
  <sheetData>
    <row r="1" spans="1:3" ht="12.75">
      <c r="A1" s="151"/>
      <c r="B1" s="151"/>
      <c r="C1" s="151"/>
    </row>
    <row r="2" spans="1:3" ht="12.75">
      <c r="A2" s="151"/>
      <c r="B2" s="151"/>
      <c r="C2" s="151"/>
    </row>
    <row r="3" spans="1:3" ht="12.75">
      <c r="A3" s="151"/>
      <c r="B3" s="151"/>
      <c r="C3" s="151"/>
    </row>
    <row r="4" spans="1:3" ht="12.75">
      <c r="A4" s="151"/>
      <c r="B4" s="151"/>
      <c r="C4" s="151"/>
    </row>
    <row r="5" spans="1:3" ht="12.75">
      <c r="A5" s="151"/>
      <c r="B5" s="151"/>
      <c r="C5" s="151"/>
    </row>
    <row r="6" spans="1:3" ht="12.75">
      <c r="A6" s="151"/>
      <c r="B6" s="151"/>
      <c r="C6" s="151"/>
    </row>
    <row r="7" spans="1:3" ht="45" customHeight="1">
      <c r="A7" s="156" t="s">
        <v>0</v>
      </c>
      <c r="B7" s="157"/>
      <c r="C7" s="157"/>
    </row>
    <row r="8" spans="1:3" ht="23.25" customHeight="1">
      <c r="A8" s="158"/>
      <c r="B8" s="158"/>
      <c r="C8" s="158"/>
    </row>
    <row r="9" spans="1:3" ht="23.25" customHeight="1">
      <c r="A9" s="152"/>
      <c r="B9" s="152"/>
      <c r="C9" s="152"/>
    </row>
    <row r="10" spans="1:3" ht="23.25" customHeight="1">
      <c r="A10" s="152"/>
      <c r="B10" s="152"/>
      <c r="C10" s="152"/>
    </row>
    <row r="11" spans="1:3" ht="30" customHeight="1">
      <c r="A11" s="152"/>
      <c r="B11" s="153" t="s">
        <v>1</v>
      </c>
      <c r="C11" s="152"/>
    </row>
    <row r="12" spans="1:3" ht="30" customHeight="1">
      <c r="A12" s="152"/>
      <c r="B12" s="153" t="s">
        <v>623</v>
      </c>
      <c r="C12" s="152"/>
    </row>
    <row r="13" spans="1:3" ht="30" customHeight="1">
      <c r="A13" s="152"/>
      <c r="B13" s="153" t="s">
        <v>622</v>
      </c>
      <c r="C13" s="152"/>
    </row>
    <row r="14" spans="1:3" ht="30" customHeight="1">
      <c r="A14" s="152"/>
      <c r="B14" s="153" t="s">
        <v>621</v>
      </c>
      <c r="C14" s="152"/>
    </row>
    <row r="15" spans="1:3" ht="30" customHeight="1">
      <c r="A15" s="152"/>
      <c r="B15" s="153" t="s">
        <v>620</v>
      </c>
      <c r="C15" s="152"/>
    </row>
    <row r="16" spans="1:3" ht="30" customHeight="1">
      <c r="A16" s="152"/>
      <c r="B16" s="153" t="s">
        <v>619</v>
      </c>
      <c r="C16" s="152"/>
    </row>
    <row r="17" spans="1:3" ht="30" customHeight="1">
      <c r="A17" s="152"/>
      <c r="B17" s="153" t="s">
        <v>618</v>
      </c>
      <c r="C17" s="152"/>
    </row>
    <row r="18" ht="12.75">
      <c r="B18" s="151"/>
    </row>
    <row r="19" ht="12.75">
      <c r="B19" s="151"/>
    </row>
  </sheetData>
  <sheetProtection/>
  <mergeCells count="2">
    <mergeCell ref="A7:C7"/>
    <mergeCell ref="A8:C8"/>
  </mergeCells>
  <printOptions horizontalCentered="1"/>
  <pageMargins left="0.39" right="0.39" top="0.7900000000000001" bottom="0.59" header="0.3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C12" sqref="C12"/>
    </sheetView>
  </sheetViews>
  <sheetFormatPr defaultColWidth="8.00390625" defaultRowHeight="15"/>
  <cols>
    <col min="1" max="1" width="28.421875" style="139" customWidth="1"/>
    <col min="2" max="5" width="9.421875" style="139" customWidth="1"/>
    <col min="6" max="6" width="38.140625" style="139" customWidth="1"/>
    <col min="7" max="10" width="9.421875" style="139" customWidth="1"/>
    <col min="11" max="11" width="8.00390625" style="139" hidden="1" customWidth="1"/>
    <col min="12" max="12" width="8.421875" style="139" hidden="1" customWidth="1"/>
    <col min="13" max="14" width="8.00390625" style="139" hidden="1" customWidth="1"/>
    <col min="15" max="15" width="8.421875" style="139" hidden="1" customWidth="1"/>
    <col min="16" max="19" width="8.00390625" style="139" hidden="1" customWidth="1"/>
    <col min="20" max="22" width="0" style="139" hidden="1" customWidth="1"/>
    <col min="23" max="16384" width="8.00390625" style="139" customWidth="1"/>
  </cols>
  <sheetData>
    <row r="1" ht="20.25" customHeight="1">
      <c r="A1" s="140" t="s">
        <v>2</v>
      </c>
    </row>
    <row r="2" spans="1:10" ht="37.5" customHeight="1">
      <c r="A2" s="159" t="s">
        <v>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5" s="137" customFormat="1" ht="20.25" customHeight="1">
      <c r="A3" s="160"/>
      <c r="B3" s="160"/>
      <c r="C3" s="141"/>
      <c r="D3" s="141"/>
      <c r="E3" s="37"/>
      <c r="F3" s="162" t="s">
        <v>38</v>
      </c>
      <c r="G3" s="162"/>
      <c r="H3" s="162"/>
      <c r="I3" s="162"/>
      <c r="J3" s="162"/>
      <c r="M3" s="137">
        <f>B5+B6-G5</f>
        <v>101380</v>
      </c>
      <c r="N3" s="137">
        <f>C5+C6-H5</f>
        <v>106380</v>
      </c>
      <c r="O3" s="137">
        <f>N3-M3</f>
        <v>5000</v>
      </c>
    </row>
    <row r="4" spans="1:10" s="137" customFormat="1" ht="33.75" customHeight="1">
      <c r="A4" s="142" t="s">
        <v>4</v>
      </c>
      <c r="B4" s="142" t="s">
        <v>5</v>
      </c>
      <c r="C4" s="142" t="s">
        <v>6</v>
      </c>
      <c r="D4" s="142" t="s">
        <v>7</v>
      </c>
      <c r="E4" s="142" t="s">
        <v>8</v>
      </c>
      <c r="F4" s="142" t="s">
        <v>9</v>
      </c>
      <c r="G4" s="142" t="s">
        <v>10</v>
      </c>
      <c r="H4" s="142" t="s">
        <v>6</v>
      </c>
      <c r="I4" s="142" t="s">
        <v>7</v>
      </c>
      <c r="J4" s="142" t="s">
        <v>8</v>
      </c>
    </row>
    <row r="5" spans="1:22" s="137" customFormat="1" ht="20.25" customHeight="1">
      <c r="A5" s="143" t="s">
        <v>11</v>
      </c>
      <c r="B5" s="142">
        <v>144500</v>
      </c>
      <c r="C5" s="142">
        <v>144500</v>
      </c>
      <c r="D5" s="142">
        <f aca="true" t="shared" si="0" ref="D5:D16">C5-B5</f>
        <v>0</v>
      </c>
      <c r="E5" s="142"/>
      <c r="F5" s="143" t="s">
        <v>12</v>
      </c>
      <c r="G5" s="142">
        <f>SUM(G6:G10)</f>
        <v>56619</v>
      </c>
      <c r="H5" s="142">
        <f>SUM(H6:H10)</f>
        <v>51619</v>
      </c>
      <c r="I5" s="142">
        <f aca="true" t="shared" si="1" ref="I5:I16">H5-G5</f>
        <v>-5000</v>
      </c>
      <c r="J5" s="142"/>
      <c r="T5" s="137">
        <f>B5+B6-G5</f>
        <v>101380</v>
      </c>
      <c r="U5" s="137">
        <f>C5+C6-H5</f>
        <v>106380</v>
      </c>
      <c r="V5" s="137">
        <f>U5-T5</f>
        <v>5000</v>
      </c>
    </row>
    <row r="6" spans="1:10" s="137" customFormat="1" ht="20.25" customHeight="1">
      <c r="A6" s="143" t="s">
        <v>13</v>
      </c>
      <c r="B6" s="142">
        <v>13499</v>
      </c>
      <c r="C6" s="142">
        <v>13499</v>
      </c>
      <c r="D6" s="142">
        <f t="shared" si="0"/>
        <v>0</v>
      </c>
      <c r="E6" s="142"/>
      <c r="F6" s="143" t="s">
        <v>14</v>
      </c>
      <c r="G6" s="142">
        <v>19593</v>
      </c>
      <c r="H6" s="142">
        <v>19593</v>
      </c>
      <c r="I6" s="142">
        <f t="shared" si="1"/>
        <v>0</v>
      </c>
      <c r="J6" s="142"/>
    </row>
    <row r="7" spans="1:12" s="137" customFormat="1" ht="20.25" customHeight="1">
      <c r="A7" s="143" t="s">
        <v>15</v>
      </c>
      <c r="B7" s="142">
        <f>SUM(B8:B11)</f>
        <v>18747</v>
      </c>
      <c r="C7" s="142">
        <f>SUM(C8:C11)</f>
        <v>26791</v>
      </c>
      <c r="D7" s="142">
        <f t="shared" si="0"/>
        <v>8044</v>
      </c>
      <c r="E7" s="142"/>
      <c r="F7" s="143" t="s">
        <v>16</v>
      </c>
      <c r="G7" s="142">
        <v>2651</v>
      </c>
      <c r="H7" s="142">
        <v>2651</v>
      </c>
      <c r="I7" s="142">
        <f t="shared" si="1"/>
        <v>0</v>
      </c>
      <c r="J7" s="142"/>
      <c r="L7" s="137">
        <f>C5+C6-B5-B6+H5-G5</f>
        <v>-5000</v>
      </c>
    </row>
    <row r="8" spans="1:10" s="137" customFormat="1" ht="20.25" customHeight="1">
      <c r="A8" s="143" t="s">
        <v>17</v>
      </c>
      <c r="B8" s="142">
        <v>4513</v>
      </c>
      <c r="C8" s="142">
        <v>4513</v>
      </c>
      <c r="D8" s="142">
        <f t="shared" si="0"/>
        <v>0</v>
      </c>
      <c r="E8" s="142" t="s">
        <v>18</v>
      </c>
      <c r="F8" s="144" t="s">
        <v>19</v>
      </c>
      <c r="G8" s="142">
        <v>16975</v>
      </c>
      <c r="H8" s="142">
        <v>16975</v>
      </c>
      <c r="I8" s="142">
        <f t="shared" si="1"/>
        <v>0</v>
      </c>
      <c r="J8" s="142"/>
    </row>
    <row r="9" spans="1:19" s="137" customFormat="1" ht="20.25" customHeight="1">
      <c r="A9" s="143" t="s">
        <v>20</v>
      </c>
      <c r="B9" s="142">
        <v>1800</v>
      </c>
      <c r="C9" s="142">
        <v>2600</v>
      </c>
      <c r="D9" s="142">
        <f t="shared" si="0"/>
        <v>800</v>
      </c>
      <c r="E9" s="142"/>
      <c r="F9" s="143" t="s">
        <v>21</v>
      </c>
      <c r="G9" s="142">
        <v>9074</v>
      </c>
      <c r="H9" s="142">
        <v>9074</v>
      </c>
      <c r="I9" s="142">
        <f t="shared" si="1"/>
        <v>0</v>
      </c>
      <c r="J9" s="142"/>
      <c r="N9" s="137">
        <f>B5+B7+B12-G5</f>
        <v>141675</v>
      </c>
      <c r="O9" s="137">
        <f>C5+C7+C12-H5-3096</f>
        <v>161695</v>
      </c>
      <c r="P9" s="137">
        <f>O9-N9</f>
        <v>20020</v>
      </c>
      <c r="Q9" s="137">
        <f>B5+B6-G5</f>
        <v>101380</v>
      </c>
      <c r="R9" s="137">
        <f>C5+C6-H5</f>
        <v>106380</v>
      </c>
      <c r="S9" s="137">
        <f>R9-Q9</f>
        <v>5000</v>
      </c>
    </row>
    <row r="10" spans="1:10" s="137" customFormat="1" ht="20.25" customHeight="1">
      <c r="A10" s="143" t="s">
        <v>22</v>
      </c>
      <c r="B10" s="142">
        <v>3000</v>
      </c>
      <c r="C10" s="142">
        <v>4400</v>
      </c>
      <c r="D10" s="142">
        <f t="shared" si="0"/>
        <v>1400</v>
      </c>
      <c r="E10" s="142"/>
      <c r="F10" s="144" t="s">
        <v>23</v>
      </c>
      <c r="G10" s="142">
        <v>8326</v>
      </c>
      <c r="H10" s="142">
        <v>3326</v>
      </c>
      <c r="I10" s="142">
        <f t="shared" si="1"/>
        <v>-5000</v>
      </c>
      <c r="J10" s="142"/>
    </row>
    <row r="11" spans="1:12" s="137" customFormat="1" ht="20.25" customHeight="1">
      <c r="A11" s="143" t="s">
        <v>24</v>
      </c>
      <c r="B11" s="145">
        <v>9434</v>
      </c>
      <c r="C11" s="145">
        <v>15278</v>
      </c>
      <c r="D11" s="142">
        <f t="shared" si="0"/>
        <v>5844</v>
      </c>
      <c r="E11" s="142"/>
      <c r="F11" s="143" t="s">
        <v>25</v>
      </c>
      <c r="G11" s="142">
        <f>B5+B6+B7-G5</f>
        <v>120127</v>
      </c>
      <c r="H11" s="142">
        <f>C5+C6+C7-H5</f>
        <v>133171</v>
      </c>
      <c r="I11" s="142">
        <f t="shared" si="1"/>
        <v>13044</v>
      </c>
      <c r="J11" s="142"/>
      <c r="L11" s="137">
        <f>I11-3096</f>
        <v>9948</v>
      </c>
    </row>
    <row r="12" spans="1:12" s="137" customFormat="1" ht="20.25" customHeight="1">
      <c r="A12" s="144" t="s">
        <v>26</v>
      </c>
      <c r="B12" s="142">
        <v>35047</v>
      </c>
      <c r="C12" s="142">
        <f>43217+1902</f>
        <v>45119</v>
      </c>
      <c r="D12" s="142">
        <f t="shared" si="0"/>
        <v>10072</v>
      </c>
      <c r="E12" s="142"/>
      <c r="F12" s="146" t="s">
        <v>27</v>
      </c>
      <c r="G12" s="142">
        <v>53919</v>
      </c>
      <c r="H12" s="142">
        <v>53919</v>
      </c>
      <c r="I12" s="142">
        <f t="shared" si="1"/>
        <v>0</v>
      </c>
      <c r="J12" s="142"/>
      <c r="K12" s="137" t="s">
        <v>28</v>
      </c>
      <c r="L12" s="137">
        <f>D7-3096</f>
        <v>4948</v>
      </c>
    </row>
    <row r="13" spans="1:12" s="137" customFormat="1" ht="20.25" customHeight="1">
      <c r="A13" s="143" t="s">
        <v>29</v>
      </c>
      <c r="B13" s="142">
        <v>133685</v>
      </c>
      <c r="C13" s="142">
        <f>110310-370+619+150</f>
        <v>110709</v>
      </c>
      <c r="D13" s="142">
        <f t="shared" si="0"/>
        <v>-22976</v>
      </c>
      <c r="E13" s="142"/>
      <c r="F13" s="143" t="s">
        <v>30</v>
      </c>
      <c r="G13" s="142">
        <f>G11+B12+B13-G12</f>
        <v>234940</v>
      </c>
      <c r="H13" s="142">
        <f>H11+C12+C13-H12</f>
        <v>235080</v>
      </c>
      <c r="I13" s="142">
        <f t="shared" si="1"/>
        <v>140</v>
      </c>
      <c r="J13" s="142"/>
      <c r="L13" s="137">
        <v>-26700</v>
      </c>
    </row>
    <row r="14" spans="1:12" s="137" customFormat="1" ht="20.25" customHeight="1">
      <c r="A14" s="143" t="s">
        <v>31</v>
      </c>
      <c r="B14" s="142">
        <v>27406</v>
      </c>
      <c r="C14" s="142">
        <v>36587</v>
      </c>
      <c r="D14" s="142">
        <f t="shared" si="0"/>
        <v>9181</v>
      </c>
      <c r="E14" s="142"/>
      <c r="F14" s="143" t="s">
        <v>32</v>
      </c>
      <c r="G14" s="142">
        <v>27406</v>
      </c>
      <c r="H14" s="142">
        <v>36587</v>
      </c>
      <c r="I14" s="142">
        <f t="shared" si="1"/>
        <v>9181</v>
      </c>
      <c r="J14" s="149"/>
      <c r="L14" s="137">
        <v>3096</v>
      </c>
    </row>
    <row r="15" spans="1:12" s="137" customFormat="1" ht="20.25" customHeight="1">
      <c r="A15" s="144" t="s">
        <v>33</v>
      </c>
      <c r="B15" s="142">
        <v>8465</v>
      </c>
      <c r="C15" s="142">
        <v>8465</v>
      </c>
      <c r="D15" s="142">
        <f t="shared" si="0"/>
        <v>0</v>
      </c>
      <c r="E15" s="142"/>
      <c r="F15" s="143" t="s">
        <v>34</v>
      </c>
      <c r="G15" s="142">
        <v>8465</v>
      </c>
      <c r="H15" s="147">
        <v>8465</v>
      </c>
      <c r="I15" s="142">
        <f t="shared" si="1"/>
        <v>0</v>
      </c>
      <c r="J15" s="149"/>
      <c r="L15" s="137">
        <v>14231</v>
      </c>
    </row>
    <row r="16" spans="1:13" s="137" customFormat="1" ht="20.25" customHeight="1">
      <c r="A16" s="148" t="s">
        <v>35</v>
      </c>
      <c r="B16" s="142">
        <f>SUM(B5:B7,B12:B15)</f>
        <v>381349</v>
      </c>
      <c r="C16" s="142">
        <f>SUM(C5:C7,C12:C15)</f>
        <v>385670</v>
      </c>
      <c r="D16" s="142">
        <f t="shared" si="0"/>
        <v>4321</v>
      </c>
      <c r="E16" s="142"/>
      <c r="F16" s="148" t="s">
        <v>36</v>
      </c>
      <c r="G16" s="142">
        <f>SUM(G5,G12:G15)</f>
        <v>381349</v>
      </c>
      <c r="H16" s="142">
        <f>SUM(H5,H12:H15)</f>
        <v>385670</v>
      </c>
      <c r="I16" s="142">
        <f t="shared" si="1"/>
        <v>4321</v>
      </c>
      <c r="J16" s="147"/>
      <c r="L16" s="137">
        <f>SUM(L13:L15)</f>
        <v>-9373</v>
      </c>
      <c r="M16" s="137">
        <f>I13-L16</f>
        <v>9513</v>
      </c>
    </row>
    <row r="17" spans="1:12" s="138" customFormat="1" ht="138.75" customHeight="1">
      <c r="A17" s="161" t="s">
        <v>625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38" t="s">
        <v>37</v>
      </c>
      <c r="L17" s="138">
        <f>C5-H5-B5+G5</f>
        <v>5000</v>
      </c>
    </row>
  </sheetData>
  <sheetProtection/>
  <mergeCells count="4">
    <mergeCell ref="A2:J2"/>
    <mergeCell ref="A3:B3"/>
    <mergeCell ref="A17:J17"/>
    <mergeCell ref="F3:J3"/>
  </mergeCells>
  <printOptions horizontalCentered="1"/>
  <pageMargins left="0.39" right="0.39" top="0.7900000000000001" bottom="0.59" header="0.39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3"/>
  <sheetViews>
    <sheetView showZeros="0" zoomScale="85" zoomScaleNormal="85" workbookViewId="0" topLeftCell="A1">
      <pane xSplit="1" ySplit="5" topLeftCell="B26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7" sqref="O1:V16384"/>
    </sheetView>
  </sheetViews>
  <sheetFormatPr defaultColWidth="8.140625" defaultRowHeight="15"/>
  <cols>
    <col min="1" max="1" width="43.8515625" style="119" customWidth="1"/>
    <col min="2" max="2" width="9.140625" style="120" customWidth="1"/>
    <col min="3" max="3" width="9.28125" style="120" customWidth="1"/>
    <col min="4" max="7" width="10.00390625" style="120" hidden="1" customWidth="1"/>
    <col min="8" max="8" width="9.421875" style="121" customWidth="1"/>
    <col min="9" max="12" width="9.421875" style="120" customWidth="1"/>
    <col min="13" max="13" width="10.00390625" style="120" customWidth="1"/>
    <col min="14" max="14" width="10.57421875" style="120" customWidth="1"/>
    <col min="15" max="15" width="9.8515625" style="120" customWidth="1"/>
    <col min="16" max="17" width="9.140625" style="120" customWidth="1"/>
    <col min="18" max="21" width="9.140625" style="117" customWidth="1"/>
    <col min="22" max="159" width="9.140625" style="120" customWidth="1"/>
    <col min="160" max="16384" width="8.140625" style="120" customWidth="1"/>
  </cols>
  <sheetData>
    <row r="1" ht="23.25" customHeight="1">
      <c r="A1" s="155" t="s">
        <v>630</v>
      </c>
    </row>
    <row r="2" spans="1:21" s="116" customFormat="1" ht="37.5" customHeight="1">
      <c r="A2" s="164" t="s">
        <v>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R2" s="117"/>
      <c r="S2" s="117"/>
      <c r="T2" s="117"/>
      <c r="U2" s="117"/>
    </row>
    <row r="3" spans="1:15" s="117" customFormat="1" ht="16.5" customHeight="1">
      <c r="A3" s="122"/>
      <c r="H3" s="123"/>
      <c r="N3" s="165" t="s">
        <v>40</v>
      </c>
      <c r="O3" s="165"/>
    </row>
    <row r="4" spans="1:15" s="118" customFormat="1" ht="16.5" customHeight="1">
      <c r="A4" s="168" t="s">
        <v>41</v>
      </c>
      <c r="B4" s="166" t="s">
        <v>42</v>
      </c>
      <c r="C4" s="169" t="s">
        <v>43</v>
      </c>
      <c r="D4" s="166" t="s">
        <v>44</v>
      </c>
      <c r="E4" s="166"/>
      <c r="F4" s="166"/>
      <c r="G4" s="166"/>
      <c r="H4" s="166" t="s">
        <v>45</v>
      </c>
      <c r="I4" s="166"/>
      <c r="J4" s="166"/>
      <c r="K4" s="166"/>
      <c r="L4" s="166"/>
      <c r="M4" s="166" t="s">
        <v>46</v>
      </c>
      <c r="N4" s="170" t="s">
        <v>47</v>
      </c>
      <c r="O4" s="163" t="s">
        <v>48</v>
      </c>
    </row>
    <row r="5" spans="1:15" s="118" customFormat="1" ht="26.25" customHeight="1">
      <c r="A5" s="168"/>
      <c r="B5" s="166"/>
      <c r="C5" s="169"/>
      <c r="D5" s="125" t="s">
        <v>49</v>
      </c>
      <c r="E5" s="125" t="s">
        <v>50</v>
      </c>
      <c r="F5" s="125" t="s">
        <v>51</v>
      </c>
      <c r="G5" s="125" t="s">
        <v>52</v>
      </c>
      <c r="H5" s="126" t="s">
        <v>53</v>
      </c>
      <c r="I5" s="125" t="s">
        <v>49</v>
      </c>
      <c r="J5" s="125" t="s">
        <v>50</v>
      </c>
      <c r="K5" s="125" t="s">
        <v>51</v>
      </c>
      <c r="L5" s="125" t="s">
        <v>52</v>
      </c>
      <c r="M5" s="166"/>
      <c r="N5" s="170"/>
      <c r="O5" s="163"/>
    </row>
    <row r="6" spans="1:21" ht="15" customHeight="1">
      <c r="A6" s="127" t="s">
        <v>54</v>
      </c>
      <c r="B6" s="128">
        <f>SUM(B7,B13,B18,B25,B31,B36,B40,B42,B47,B53,B57,B59,B63,B66,B68,B73,B77,B81,B85,B91,B95)</f>
        <v>20088</v>
      </c>
      <c r="C6" s="128">
        <f aca="true" t="shared" si="0" ref="C6:C22">SUM(D6:G6)</f>
        <v>27816</v>
      </c>
      <c r="D6" s="128">
        <f>SUM(D7,D13,D18,D25,D31,D36,D40,D42,D47,D53,D57,D59,D63,D66,D68,D73,D77,D81,D85,D91,D95)</f>
        <v>16796</v>
      </c>
      <c r="E6" s="128">
        <f>SUM(E7,E13,E18,E25,E31,E36,E40,E42,E47,E53,E57,E59,E63,E66,E68,E73,E77,E81,E85,E91,E95)</f>
        <v>1797</v>
      </c>
      <c r="F6" s="128">
        <f>SUM(F7,F13,F18,F25,F31,F36,F40,F42,F47,F53,F57,F59,F63,F66,F68,F73,F77,F81,F85,F91,F95)</f>
        <v>0</v>
      </c>
      <c r="G6" s="128">
        <f>SUM(G7,G13,G18,G25,G31,G36,G40,G42,G47,G53,G57,G59,G63,G66,G68,G73,G77,G81,G85,G91,G95)</f>
        <v>9223</v>
      </c>
      <c r="H6" s="128">
        <f aca="true" t="shared" si="1" ref="H6:H22">SUM(I6:L6)</f>
        <v>30363</v>
      </c>
      <c r="I6" s="128">
        <f>SUM(I7,I13,I18,I25,I31,I36,I40,I42,I47,I53,I57,I59,I63,I66,I68,I73,I77,I81,I85,I91,I95)</f>
        <v>16901</v>
      </c>
      <c r="J6" s="128">
        <f>SUM(J7,J13,J18,J25,J31,J36,J40,J42,J47,J53,J57,J59,J63,J66,J68,J73,J77,J81,J85,J91,J95)</f>
        <v>3687</v>
      </c>
      <c r="K6" s="128">
        <f>SUM(K7,K13,K18,K25,K31,K36,K40,K42,K47,K53,K57,K59,K63,K66,K68,K73,K77,K81,K85,K91,K95)</f>
        <v>0</v>
      </c>
      <c r="L6" s="128">
        <f>SUM(L7,L13,L18,L25,L31,L36,L40,L42,L47,L53,L57,L59,L63,L66,L68,L73,L77,L81,L85,L91,L95)</f>
        <v>9775</v>
      </c>
      <c r="M6" s="129">
        <f aca="true" t="shared" si="2" ref="M6:M22">H6-C6</f>
        <v>2547</v>
      </c>
      <c r="N6" s="129">
        <f aca="true" t="shared" si="3" ref="N6:N22">H6-B6</f>
        <v>10275</v>
      </c>
      <c r="O6" s="131"/>
      <c r="P6" s="117">
        <v>201</v>
      </c>
      <c r="Q6" s="117" t="s">
        <v>55</v>
      </c>
      <c r="R6" s="132">
        <f aca="true" t="shared" si="4" ref="R6:R22">I6-D6</f>
        <v>105</v>
      </c>
      <c r="S6" s="132">
        <f aca="true" t="shared" si="5" ref="S6:S22">J6-E6</f>
        <v>1890</v>
      </c>
      <c r="T6" s="132">
        <f aca="true" t="shared" si="6" ref="T6:T22">K6-F6</f>
        <v>0</v>
      </c>
      <c r="U6" s="132">
        <f aca="true" t="shared" si="7" ref="U6:U22">L6-G6</f>
        <v>552</v>
      </c>
    </row>
    <row r="7" spans="1:21" ht="15" customHeight="1">
      <c r="A7" s="127" t="s">
        <v>56</v>
      </c>
      <c r="B7" s="128">
        <f>SUM(B8:B12)</f>
        <v>881</v>
      </c>
      <c r="C7" s="128">
        <f t="shared" si="0"/>
        <v>1524</v>
      </c>
      <c r="D7" s="128">
        <f>SUM(D8:D12)</f>
        <v>1198</v>
      </c>
      <c r="E7" s="128">
        <f>SUM(E8:E12)</f>
        <v>102</v>
      </c>
      <c r="F7" s="128">
        <f>SUM(F8:F12)</f>
        <v>0</v>
      </c>
      <c r="G7" s="128">
        <f>SUM(G8:G12)</f>
        <v>224</v>
      </c>
      <c r="H7" s="129">
        <f t="shared" si="1"/>
        <v>1302</v>
      </c>
      <c r="I7" s="128">
        <f>SUM(I8:I12)</f>
        <v>972</v>
      </c>
      <c r="J7" s="128">
        <f>SUM(J8:J12)</f>
        <v>106</v>
      </c>
      <c r="K7" s="128">
        <f>SUM(K8:K12)</f>
        <v>0</v>
      </c>
      <c r="L7" s="128">
        <f>SUM(L8:L12)</f>
        <v>224</v>
      </c>
      <c r="M7" s="129">
        <f t="shared" si="2"/>
        <v>-222</v>
      </c>
      <c r="N7" s="129">
        <f t="shared" si="3"/>
        <v>421</v>
      </c>
      <c r="O7" s="131"/>
      <c r="P7" s="117">
        <v>20101</v>
      </c>
      <c r="Q7" s="117" t="s">
        <v>57</v>
      </c>
      <c r="R7" s="132">
        <f t="shared" si="4"/>
        <v>-226</v>
      </c>
      <c r="S7" s="132">
        <f t="shared" si="5"/>
        <v>4</v>
      </c>
      <c r="T7" s="132">
        <f t="shared" si="6"/>
        <v>0</v>
      </c>
      <c r="U7" s="132">
        <f t="shared" si="7"/>
        <v>0</v>
      </c>
    </row>
    <row r="8" spans="1:21" ht="15" customHeight="1">
      <c r="A8" s="127" t="s">
        <v>58</v>
      </c>
      <c r="B8" s="130">
        <v>700</v>
      </c>
      <c r="C8" s="129">
        <f t="shared" si="0"/>
        <v>1042</v>
      </c>
      <c r="D8" s="130">
        <v>942</v>
      </c>
      <c r="E8" s="130">
        <v>100</v>
      </c>
      <c r="F8" s="130"/>
      <c r="G8" s="130">
        <v>0</v>
      </c>
      <c r="H8" s="129">
        <f t="shared" si="1"/>
        <v>1027</v>
      </c>
      <c r="I8" s="130">
        <v>923</v>
      </c>
      <c r="J8" s="130">
        <v>104</v>
      </c>
      <c r="K8" s="130">
        <v>0</v>
      </c>
      <c r="L8" s="130">
        <v>0</v>
      </c>
      <c r="M8" s="129">
        <f t="shared" si="2"/>
        <v>-15</v>
      </c>
      <c r="N8" s="129">
        <f t="shared" si="3"/>
        <v>327</v>
      </c>
      <c r="O8" s="131"/>
      <c r="P8" s="117">
        <v>2010101</v>
      </c>
      <c r="Q8" s="133" t="s">
        <v>59</v>
      </c>
      <c r="R8" s="132">
        <f t="shared" si="4"/>
        <v>-19</v>
      </c>
      <c r="S8" s="132">
        <f t="shared" si="5"/>
        <v>4</v>
      </c>
      <c r="T8" s="132">
        <f t="shared" si="6"/>
        <v>0</v>
      </c>
      <c r="U8" s="132">
        <f t="shared" si="7"/>
        <v>0</v>
      </c>
    </row>
    <row r="9" spans="1:21" ht="15" customHeight="1">
      <c r="A9" s="127" t="s">
        <v>60</v>
      </c>
      <c r="B9" s="130">
        <v>76</v>
      </c>
      <c r="C9" s="129">
        <f t="shared" si="0"/>
        <v>119</v>
      </c>
      <c r="D9" s="130">
        <v>0</v>
      </c>
      <c r="E9" s="130">
        <v>0</v>
      </c>
      <c r="F9" s="130"/>
      <c r="G9" s="130">
        <v>119</v>
      </c>
      <c r="H9" s="129">
        <f t="shared" si="1"/>
        <v>119</v>
      </c>
      <c r="I9" s="130">
        <v>0</v>
      </c>
      <c r="J9" s="130">
        <v>0</v>
      </c>
      <c r="K9" s="130">
        <v>0</v>
      </c>
      <c r="L9" s="130">
        <v>119</v>
      </c>
      <c r="M9" s="129">
        <f t="shared" si="2"/>
        <v>0</v>
      </c>
      <c r="N9" s="129">
        <f t="shared" si="3"/>
        <v>43</v>
      </c>
      <c r="O9" s="131"/>
      <c r="P9" s="117">
        <v>2010102</v>
      </c>
      <c r="Q9" s="133" t="s">
        <v>59</v>
      </c>
      <c r="R9" s="132">
        <f t="shared" si="4"/>
        <v>0</v>
      </c>
      <c r="S9" s="132">
        <f t="shared" si="5"/>
        <v>0</v>
      </c>
      <c r="T9" s="132">
        <f t="shared" si="6"/>
        <v>0</v>
      </c>
      <c r="U9" s="132">
        <f t="shared" si="7"/>
        <v>0</v>
      </c>
    </row>
    <row r="10" spans="1:21" ht="15" customHeight="1">
      <c r="A10" s="127" t="s">
        <v>61</v>
      </c>
      <c r="B10" s="130">
        <v>59</v>
      </c>
      <c r="C10" s="129">
        <f t="shared" si="0"/>
        <v>55</v>
      </c>
      <c r="D10" s="130">
        <v>0</v>
      </c>
      <c r="E10" s="130">
        <v>0</v>
      </c>
      <c r="F10" s="130"/>
      <c r="G10" s="130">
        <v>55</v>
      </c>
      <c r="H10" s="129">
        <f t="shared" si="1"/>
        <v>55</v>
      </c>
      <c r="I10" s="130">
        <v>0</v>
      </c>
      <c r="J10" s="130">
        <v>0</v>
      </c>
      <c r="K10" s="130">
        <v>0</v>
      </c>
      <c r="L10" s="130">
        <v>55</v>
      </c>
      <c r="M10" s="129">
        <f t="shared" si="2"/>
        <v>0</v>
      </c>
      <c r="N10" s="129">
        <f t="shared" si="3"/>
        <v>-4</v>
      </c>
      <c r="O10" s="131"/>
      <c r="P10" s="117">
        <v>2010104</v>
      </c>
      <c r="Q10" s="133" t="s">
        <v>59</v>
      </c>
      <c r="R10" s="132">
        <f t="shared" si="4"/>
        <v>0</v>
      </c>
      <c r="S10" s="132">
        <f t="shared" si="5"/>
        <v>0</v>
      </c>
      <c r="T10" s="132">
        <f t="shared" si="6"/>
        <v>0</v>
      </c>
      <c r="U10" s="132">
        <f t="shared" si="7"/>
        <v>0</v>
      </c>
    </row>
    <row r="11" spans="1:21" ht="15" customHeight="1">
      <c r="A11" s="127" t="s">
        <v>62</v>
      </c>
      <c r="B11" s="130">
        <v>46</v>
      </c>
      <c r="C11" s="129">
        <f t="shared" si="0"/>
        <v>50</v>
      </c>
      <c r="D11" s="130">
        <v>0</v>
      </c>
      <c r="E11" s="130">
        <v>0</v>
      </c>
      <c r="F11" s="130"/>
      <c r="G11" s="130">
        <v>50</v>
      </c>
      <c r="H11" s="129">
        <f t="shared" si="1"/>
        <v>50</v>
      </c>
      <c r="I11" s="130">
        <v>0</v>
      </c>
      <c r="J11" s="130">
        <v>0</v>
      </c>
      <c r="K11" s="130">
        <v>0</v>
      </c>
      <c r="L11" s="130">
        <v>50</v>
      </c>
      <c r="M11" s="129">
        <f t="shared" si="2"/>
        <v>0</v>
      </c>
      <c r="N11" s="129">
        <f t="shared" si="3"/>
        <v>4</v>
      </c>
      <c r="O11" s="131"/>
      <c r="P11" s="117">
        <v>2010108</v>
      </c>
      <c r="Q11" s="133" t="s">
        <v>59</v>
      </c>
      <c r="R11" s="132">
        <f t="shared" si="4"/>
        <v>0</v>
      </c>
      <c r="S11" s="132">
        <f t="shared" si="5"/>
        <v>0</v>
      </c>
      <c r="T11" s="132">
        <f t="shared" si="6"/>
        <v>0</v>
      </c>
      <c r="U11" s="132">
        <f t="shared" si="7"/>
        <v>0</v>
      </c>
    </row>
    <row r="12" spans="1:21" ht="15" customHeight="1">
      <c r="A12" s="127" t="s">
        <v>63</v>
      </c>
      <c r="B12" s="130"/>
      <c r="C12" s="129">
        <f t="shared" si="0"/>
        <v>258</v>
      </c>
      <c r="D12" s="130">
        <v>256</v>
      </c>
      <c r="E12" s="130">
        <v>2</v>
      </c>
      <c r="F12" s="130"/>
      <c r="G12" s="130">
        <v>0</v>
      </c>
      <c r="H12" s="129">
        <f t="shared" si="1"/>
        <v>51</v>
      </c>
      <c r="I12" s="130">
        <v>49</v>
      </c>
      <c r="J12" s="130">
        <v>2</v>
      </c>
      <c r="K12" s="130">
        <v>0</v>
      </c>
      <c r="L12" s="130">
        <v>0</v>
      </c>
      <c r="M12" s="129">
        <f t="shared" si="2"/>
        <v>-207</v>
      </c>
      <c r="N12" s="129">
        <f t="shared" si="3"/>
        <v>51</v>
      </c>
      <c r="O12" s="131"/>
      <c r="P12" s="117">
        <v>2010150</v>
      </c>
      <c r="Q12" s="133" t="s">
        <v>59</v>
      </c>
      <c r="R12" s="132">
        <f t="shared" si="4"/>
        <v>-207</v>
      </c>
      <c r="S12" s="132">
        <f t="shared" si="5"/>
        <v>0</v>
      </c>
      <c r="T12" s="132">
        <f t="shared" si="6"/>
        <v>0</v>
      </c>
      <c r="U12" s="132">
        <f t="shared" si="7"/>
        <v>0</v>
      </c>
    </row>
    <row r="13" spans="1:21" ht="15" customHeight="1">
      <c r="A13" s="127" t="s">
        <v>64</v>
      </c>
      <c r="B13" s="128">
        <f>SUM(B14:B17)</f>
        <v>729</v>
      </c>
      <c r="C13" s="128">
        <f t="shared" si="0"/>
        <v>881</v>
      </c>
      <c r="D13" s="128">
        <f>SUM(D14:D17)</f>
        <v>656</v>
      </c>
      <c r="E13" s="128">
        <f>SUM(E14:E17)</f>
        <v>77</v>
      </c>
      <c r="F13" s="128">
        <f>SUM(F14:F17)</f>
        <v>0</v>
      </c>
      <c r="G13" s="128">
        <f>SUM(G14:G17)</f>
        <v>148</v>
      </c>
      <c r="H13" s="129">
        <f t="shared" si="1"/>
        <v>933</v>
      </c>
      <c r="I13" s="128">
        <f>SUM(I14:I17)</f>
        <v>664</v>
      </c>
      <c r="J13" s="128">
        <f>SUM(J14:J17)</f>
        <v>77</v>
      </c>
      <c r="K13" s="128">
        <f>SUM(K14:K17)</f>
        <v>0</v>
      </c>
      <c r="L13" s="128">
        <f>SUM(L14:L17)</f>
        <v>192</v>
      </c>
      <c r="M13" s="129">
        <f t="shared" si="2"/>
        <v>52</v>
      </c>
      <c r="N13" s="129">
        <f t="shared" si="3"/>
        <v>204</v>
      </c>
      <c r="O13" s="131"/>
      <c r="P13" s="117">
        <v>20102</v>
      </c>
      <c r="Q13" s="117" t="s">
        <v>57</v>
      </c>
      <c r="R13" s="132">
        <f t="shared" si="4"/>
        <v>8</v>
      </c>
      <c r="S13" s="132">
        <f t="shared" si="5"/>
        <v>0</v>
      </c>
      <c r="T13" s="132">
        <f t="shared" si="6"/>
        <v>0</v>
      </c>
      <c r="U13" s="132">
        <f t="shared" si="7"/>
        <v>44</v>
      </c>
    </row>
    <row r="14" spans="1:21" ht="15" customHeight="1">
      <c r="A14" s="127" t="s">
        <v>58</v>
      </c>
      <c r="B14" s="130">
        <v>609</v>
      </c>
      <c r="C14" s="129">
        <f t="shared" si="0"/>
        <v>688</v>
      </c>
      <c r="D14" s="130">
        <v>613</v>
      </c>
      <c r="E14" s="130">
        <v>75</v>
      </c>
      <c r="F14" s="130"/>
      <c r="G14" s="130">
        <v>0</v>
      </c>
      <c r="H14" s="129">
        <f t="shared" si="1"/>
        <v>700</v>
      </c>
      <c r="I14" s="130">
        <v>625</v>
      </c>
      <c r="J14" s="130">
        <v>75</v>
      </c>
      <c r="K14" s="130">
        <v>0</v>
      </c>
      <c r="L14" s="130">
        <v>0</v>
      </c>
      <c r="M14" s="129">
        <f t="shared" si="2"/>
        <v>12</v>
      </c>
      <c r="N14" s="129">
        <f t="shared" si="3"/>
        <v>91</v>
      </c>
      <c r="O14" s="131"/>
      <c r="P14" s="117">
        <v>2010201</v>
      </c>
      <c r="Q14" s="133" t="s">
        <v>59</v>
      </c>
      <c r="R14" s="132">
        <f t="shared" si="4"/>
        <v>12</v>
      </c>
      <c r="S14" s="132">
        <f t="shared" si="5"/>
        <v>0</v>
      </c>
      <c r="T14" s="132">
        <f t="shared" si="6"/>
        <v>0</v>
      </c>
      <c r="U14" s="132">
        <f t="shared" si="7"/>
        <v>0</v>
      </c>
    </row>
    <row r="15" spans="1:21" ht="15" customHeight="1">
      <c r="A15" s="127" t="s">
        <v>60</v>
      </c>
      <c r="B15" s="130">
        <v>80</v>
      </c>
      <c r="C15" s="129">
        <f t="shared" si="0"/>
        <v>93</v>
      </c>
      <c r="D15" s="130"/>
      <c r="E15" s="130"/>
      <c r="F15" s="130"/>
      <c r="G15" s="130">
        <v>93</v>
      </c>
      <c r="H15" s="129">
        <f t="shared" si="1"/>
        <v>137</v>
      </c>
      <c r="I15" s="130">
        <v>0</v>
      </c>
      <c r="J15" s="130">
        <v>0</v>
      </c>
      <c r="K15" s="130">
        <v>0</v>
      </c>
      <c r="L15" s="130">
        <v>137</v>
      </c>
      <c r="M15" s="129">
        <f t="shared" si="2"/>
        <v>44</v>
      </c>
      <c r="N15" s="129">
        <f t="shared" si="3"/>
        <v>57</v>
      </c>
      <c r="O15" s="131"/>
      <c r="P15" s="117">
        <v>2010202</v>
      </c>
      <c r="Q15" s="133" t="s">
        <v>59</v>
      </c>
      <c r="R15" s="132">
        <f t="shared" si="4"/>
        <v>0</v>
      </c>
      <c r="S15" s="132">
        <f t="shared" si="5"/>
        <v>0</v>
      </c>
      <c r="T15" s="132">
        <f t="shared" si="6"/>
        <v>0</v>
      </c>
      <c r="U15" s="132">
        <f t="shared" si="7"/>
        <v>44</v>
      </c>
    </row>
    <row r="16" spans="1:21" ht="15" customHeight="1">
      <c r="A16" s="127" t="s">
        <v>65</v>
      </c>
      <c r="B16" s="130">
        <v>40</v>
      </c>
      <c r="C16" s="129">
        <f t="shared" si="0"/>
        <v>55</v>
      </c>
      <c r="D16" s="130"/>
      <c r="E16" s="130"/>
      <c r="F16" s="130"/>
      <c r="G16" s="130">
        <v>55</v>
      </c>
      <c r="H16" s="129">
        <f t="shared" si="1"/>
        <v>55</v>
      </c>
      <c r="I16" s="130">
        <v>0</v>
      </c>
      <c r="J16" s="130">
        <v>0</v>
      </c>
      <c r="K16" s="130">
        <v>0</v>
      </c>
      <c r="L16" s="130">
        <v>55</v>
      </c>
      <c r="M16" s="129">
        <f t="shared" si="2"/>
        <v>0</v>
      </c>
      <c r="N16" s="129">
        <f t="shared" si="3"/>
        <v>15</v>
      </c>
      <c r="O16" s="131"/>
      <c r="P16" s="117">
        <v>2010204</v>
      </c>
      <c r="Q16" s="133" t="s">
        <v>59</v>
      </c>
      <c r="R16" s="132">
        <f t="shared" si="4"/>
        <v>0</v>
      </c>
      <c r="S16" s="132">
        <f t="shared" si="5"/>
        <v>0</v>
      </c>
      <c r="T16" s="132">
        <f t="shared" si="6"/>
        <v>0</v>
      </c>
      <c r="U16" s="132">
        <f t="shared" si="7"/>
        <v>0</v>
      </c>
    </row>
    <row r="17" spans="1:21" ht="15" customHeight="1">
      <c r="A17" s="127" t="s">
        <v>66</v>
      </c>
      <c r="B17" s="130"/>
      <c r="C17" s="129">
        <f t="shared" si="0"/>
        <v>45</v>
      </c>
      <c r="D17" s="130">
        <v>43</v>
      </c>
      <c r="E17" s="130">
        <v>2</v>
      </c>
      <c r="F17" s="130"/>
      <c r="G17" s="130">
        <v>0</v>
      </c>
      <c r="H17" s="129">
        <f t="shared" si="1"/>
        <v>41</v>
      </c>
      <c r="I17" s="130">
        <v>39</v>
      </c>
      <c r="J17" s="130">
        <v>2</v>
      </c>
      <c r="K17" s="130">
        <v>0</v>
      </c>
      <c r="L17" s="130">
        <v>0</v>
      </c>
      <c r="M17" s="129">
        <f t="shared" si="2"/>
        <v>-4</v>
      </c>
      <c r="N17" s="129">
        <f t="shared" si="3"/>
        <v>41</v>
      </c>
      <c r="O17" s="131"/>
      <c r="P17" s="117">
        <v>2010250</v>
      </c>
      <c r="Q17" s="133" t="s">
        <v>59</v>
      </c>
      <c r="R17" s="132">
        <f t="shared" si="4"/>
        <v>-4</v>
      </c>
      <c r="S17" s="132">
        <f t="shared" si="5"/>
        <v>0</v>
      </c>
      <c r="T17" s="132">
        <f t="shared" si="6"/>
        <v>0</v>
      </c>
      <c r="U17" s="132">
        <f t="shared" si="7"/>
        <v>0</v>
      </c>
    </row>
    <row r="18" spans="1:21" ht="15" customHeight="1">
      <c r="A18" s="127" t="s">
        <v>67</v>
      </c>
      <c r="B18" s="128">
        <f>SUM(B19:B24)</f>
        <v>5062</v>
      </c>
      <c r="C18" s="128">
        <f t="shared" si="0"/>
        <v>7849</v>
      </c>
      <c r="D18" s="128">
        <f>SUM(D19:D24)</f>
        <v>2774</v>
      </c>
      <c r="E18" s="128">
        <f>SUM(E19:E24)</f>
        <v>381</v>
      </c>
      <c r="F18" s="128">
        <f>SUM(F19:F24)</f>
        <v>0</v>
      </c>
      <c r="G18" s="128">
        <f>SUM(G19:G24)</f>
        <v>4694</v>
      </c>
      <c r="H18" s="129">
        <f t="shared" si="1"/>
        <v>8168</v>
      </c>
      <c r="I18" s="128">
        <f>SUM(I19:I24)</f>
        <v>3569</v>
      </c>
      <c r="J18" s="128">
        <f>SUM(J19:J24)</f>
        <v>381</v>
      </c>
      <c r="K18" s="128">
        <f>SUM(K19:K24)</f>
        <v>0</v>
      </c>
      <c r="L18" s="128">
        <f>SUM(L19:L24)</f>
        <v>4218</v>
      </c>
      <c r="M18" s="129">
        <f t="shared" si="2"/>
        <v>319</v>
      </c>
      <c r="N18" s="129">
        <f t="shared" si="3"/>
        <v>3106</v>
      </c>
      <c r="O18" s="131"/>
      <c r="P18" s="117">
        <v>20103</v>
      </c>
      <c r="Q18" s="117" t="s">
        <v>57</v>
      </c>
      <c r="R18" s="132">
        <f t="shared" si="4"/>
        <v>795</v>
      </c>
      <c r="S18" s="132">
        <f t="shared" si="5"/>
        <v>0</v>
      </c>
      <c r="T18" s="132">
        <f t="shared" si="6"/>
        <v>0</v>
      </c>
      <c r="U18" s="132">
        <f t="shared" si="7"/>
        <v>-476</v>
      </c>
    </row>
    <row r="19" spans="1:21" ht="15" customHeight="1">
      <c r="A19" s="127" t="s">
        <v>58</v>
      </c>
      <c r="B19" s="130">
        <v>2254</v>
      </c>
      <c r="C19" s="129">
        <f t="shared" si="0"/>
        <v>4270</v>
      </c>
      <c r="D19" s="130">
        <v>2009</v>
      </c>
      <c r="E19" s="130">
        <v>261</v>
      </c>
      <c r="F19" s="130"/>
      <c r="G19" s="130">
        <v>2000</v>
      </c>
      <c r="H19" s="129">
        <f t="shared" si="1"/>
        <v>4531</v>
      </c>
      <c r="I19" s="130">
        <v>2753</v>
      </c>
      <c r="J19" s="130">
        <v>261</v>
      </c>
      <c r="K19" s="130">
        <v>0</v>
      </c>
      <c r="L19" s="130">
        <v>1517</v>
      </c>
      <c r="M19" s="129">
        <f t="shared" si="2"/>
        <v>261</v>
      </c>
      <c r="N19" s="129">
        <f t="shared" si="3"/>
        <v>2277</v>
      </c>
      <c r="O19" s="131"/>
      <c r="P19" s="117">
        <v>2010301</v>
      </c>
      <c r="Q19" s="133" t="s">
        <v>59</v>
      </c>
      <c r="R19" s="132">
        <f t="shared" si="4"/>
        <v>744</v>
      </c>
      <c r="S19" s="132">
        <f t="shared" si="5"/>
        <v>0</v>
      </c>
      <c r="T19" s="132">
        <f t="shared" si="6"/>
        <v>0</v>
      </c>
      <c r="U19" s="132">
        <f t="shared" si="7"/>
        <v>-483</v>
      </c>
    </row>
    <row r="20" spans="1:21" ht="15" customHeight="1">
      <c r="A20" s="127" t="s">
        <v>60</v>
      </c>
      <c r="B20" s="130">
        <v>42</v>
      </c>
      <c r="C20" s="129">
        <f t="shared" si="0"/>
        <v>486</v>
      </c>
      <c r="D20" s="130">
        <v>0</v>
      </c>
      <c r="E20" s="130">
        <v>0</v>
      </c>
      <c r="F20" s="130"/>
      <c r="G20" s="130">
        <v>486</v>
      </c>
      <c r="H20" s="129">
        <f t="shared" si="1"/>
        <v>324</v>
      </c>
      <c r="I20" s="130">
        <v>0</v>
      </c>
      <c r="J20" s="130">
        <v>0</v>
      </c>
      <c r="K20" s="130">
        <v>0</v>
      </c>
      <c r="L20" s="130">
        <v>324</v>
      </c>
      <c r="M20" s="129">
        <f t="shared" si="2"/>
        <v>-162</v>
      </c>
      <c r="N20" s="129">
        <f t="shared" si="3"/>
        <v>282</v>
      </c>
      <c r="O20" s="131"/>
      <c r="P20" s="117">
        <v>2010302</v>
      </c>
      <c r="Q20" s="133" t="s">
        <v>59</v>
      </c>
      <c r="R20" s="132">
        <f t="shared" si="4"/>
        <v>0</v>
      </c>
      <c r="S20" s="132">
        <f t="shared" si="5"/>
        <v>0</v>
      </c>
      <c r="T20" s="132">
        <f t="shared" si="6"/>
        <v>0</v>
      </c>
      <c r="U20" s="132">
        <f t="shared" si="7"/>
        <v>-162</v>
      </c>
    </row>
    <row r="21" spans="1:21" ht="15" customHeight="1">
      <c r="A21" s="127" t="s">
        <v>68</v>
      </c>
      <c r="B21" s="130">
        <v>1814</v>
      </c>
      <c r="C21" s="129">
        <f t="shared" si="0"/>
        <v>2048</v>
      </c>
      <c r="D21" s="130">
        <v>85</v>
      </c>
      <c r="E21" s="130">
        <v>73</v>
      </c>
      <c r="F21" s="130"/>
      <c r="G21" s="130">
        <v>1890</v>
      </c>
      <c r="H21" s="129">
        <f t="shared" si="1"/>
        <v>2048</v>
      </c>
      <c r="I21" s="130">
        <v>85</v>
      </c>
      <c r="J21" s="130">
        <v>73</v>
      </c>
      <c r="K21" s="130">
        <v>0</v>
      </c>
      <c r="L21" s="130">
        <v>1890</v>
      </c>
      <c r="M21" s="129">
        <f t="shared" si="2"/>
        <v>0</v>
      </c>
      <c r="N21" s="129">
        <f t="shared" si="3"/>
        <v>234</v>
      </c>
      <c r="O21" s="131"/>
      <c r="P21" s="117">
        <v>2010303</v>
      </c>
      <c r="Q21" s="133" t="s">
        <v>59</v>
      </c>
      <c r="R21" s="132">
        <f t="shared" si="4"/>
        <v>0</v>
      </c>
      <c r="S21" s="132">
        <f t="shared" si="5"/>
        <v>0</v>
      </c>
      <c r="T21" s="132">
        <f t="shared" si="6"/>
        <v>0</v>
      </c>
      <c r="U21" s="132">
        <f t="shared" si="7"/>
        <v>0</v>
      </c>
    </row>
    <row r="22" spans="1:21" ht="15" customHeight="1">
      <c r="A22" s="127" t="s">
        <v>69</v>
      </c>
      <c r="B22" s="130">
        <v>330</v>
      </c>
      <c r="C22" s="129">
        <f t="shared" si="0"/>
        <v>384</v>
      </c>
      <c r="D22" s="130">
        <v>99</v>
      </c>
      <c r="E22" s="130">
        <v>7</v>
      </c>
      <c r="F22" s="130"/>
      <c r="G22" s="130">
        <v>278</v>
      </c>
      <c r="H22" s="129">
        <f t="shared" si="1"/>
        <v>559</v>
      </c>
      <c r="I22" s="130">
        <v>105</v>
      </c>
      <c r="J22" s="130">
        <v>7</v>
      </c>
      <c r="K22" s="130">
        <v>0</v>
      </c>
      <c r="L22" s="130">
        <v>447</v>
      </c>
      <c r="M22" s="129">
        <f t="shared" si="2"/>
        <v>175</v>
      </c>
      <c r="N22" s="129">
        <f t="shared" si="3"/>
        <v>229</v>
      </c>
      <c r="O22" s="131"/>
      <c r="P22" s="117">
        <v>2010306</v>
      </c>
      <c r="Q22" s="133" t="s">
        <v>59</v>
      </c>
      <c r="R22" s="132">
        <f t="shared" si="4"/>
        <v>6</v>
      </c>
      <c r="S22" s="132">
        <f t="shared" si="5"/>
        <v>0</v>
      </c>
      <c r="T22" s="132">
        <f t="shared" si="6"/>
        <v>0</v>
      </c>
      <c r="U22" s="132">
        <f t="shared" si="7"/>
        <v>169</v>
      </c>
    </row>
    <row r="23" spans="1:21" ht="15" customHeight="1">
      <c r="A23" s="127" t="s">
        <v>70</v>
      </c>
      <c r="B23" s="130">
        <v>189</v>
      </c>
      <c r="C23" s="129">
        <f aca="true" t="shared" si="8" ref="C23:C28">SUM(D23:G23)</f>
        <v>204</v>
      </c>
      <c r="D23" s="130">
        <v>151</v>
      </c>
      <c r="E23" s="130">
        <v>13</v>
      </c>
      <c r="F23" s="130"/>
      <c r="G23" s="130">
        <v>40</v>
      </c>
      <c r="H23" s="129">
        <f aca="true" t="shared" si="9" ref="H23:H28">SUM(I23:L23)</f>
        <v>222</v>
      </c>
      <c r="I23" s="130">
        <v>169</v>
      </c>
      <c r="J23" s="130">
        <v>13</v>
      </c>
      <c r="K23" s="130">
        <v>0</v>
      </c>
      <c r="L23" s="130">
        <v>40</v>
      </c>
      <c r="M23" s="129">
        <f aca="true" t="shared" si="10" ref="M23:M28">H23-C23</f>
        <v>18</v>
      </c>
      <c r="N23" s="129">
        <f aca="true" t="shared" si="11" ref="N23:N28">H23-B23</f>
        <v>33</v>
      </c>
      <c r="O23" s="131"/>
      <c r="P23" s="117">
        <v>2010308</v>
      </c>
      <c r="Q23" s="133" t="s">
        <v>59</v>
      </c>
      <c r="R23" s="132">
        <f aca="true" t="shared" si="12" ref="R23:R28">I23-D23</f>
        <v>18</v>
      </c>
      <c r="S23" s="132">
        <f aca="true" t="shared" si="13" ref="S23:S28">J23-E23</f>
        <v>0</v>
      </c>
      <c r="T23" s="132">
        <f aca="true" t="shared" si="14" ref="T23:T28">K23-F23</f>
        <v>0</v>
      </c>
      <c r="U23" s="132">
        <f aca="true" t="shared" si="15" ref="U23:U28">L23-G23</f>
        <v>0</v>
      </c>
    </row>
    <row r="24" spans="1:21" ht="15" customHeight="1">
      <c r="A24" s="127" t="s">
        <v>71</v>
      </c>
      <c r="B24" s="130">
        <v>433</v>
      </c>
      <c r="C24" s="129">
        <f t="shared" si="8"/>
        <v>457</v>
      </c>
      <c r="D24" s="130">
        <v>430</v>
      </c>
      <c r="E24" s="130">
        <v>27</v>
      </c>
      <c r="F24" s="130"/>
      <c r="G24" s="130">
        <v>0</v>
      </c>
      <c r="H24" s="129">
        <f t="shared" si="9"/>
        <v>484</v>
      </c>
      <c r="I24" s="130">
        <v>457</v>
      </c>
      <c r="J24" s="130">
        <v>27</v>
      </c>
      <c r="K24" s="130">
        <v>0</v>
      </c>
      <c r="L24" s="130">
        <v>0</v>
      </c>
      <c r="M24" s="129">
        <f t="shared" si="10"/>
        <v>27</v>
      </c>
      <c r="N24" s="129">
        <f t="shared" si="11"/>
        <v>51</v>
      </c>
      <c r="O24" s="131"/>
      <c r="P24" s="117">
        <v>2010350</v>
      </c>
      <c r="Q24" s="133" t="s">
        <v>59</v>
      </c>
      <c r="R24" s="132">
        <f t="shared" si="12"/>
        <v>27</v>
      </c>
      <c r="S24" s="132">
        <f t="shared" si="13"/>
        <v>0</v>
      </c>
      <c r="T24" s="132">
        <f t="shared" si="14"/>
        <v>0</v>
      </c>
      <c r="U24" s="132">
        <f t="shared" si="15"/>
        <v>0</v>
      </c>
    </row>
    <row r="25" spans="1:21" ht="15" customHeight="1">
      <c r="A25" s="127" t="s">
        <v>72</v>
      </c>
      <c r="B25" s="128">
        <f>SUM(B26:B30)</f>
        <v>658</v>
      </c>
      <c r="C25" s="128">
        <f t="shared" si="8"/>
        <v>793</v>
      </c>
      <c r="D25" s="128">
        <f>SUM(D26:D30)</f>
        <v>501</v>
      </c>
      <c r="E25" s="128">
        <f>SUM(E26:E30)</f>
        <v>51</v>
      </c>
      <c r="F25" s="128">
        <f>SUM(F26:F30)</f>
        <v>0</v>
      </c>
      <c r="G25" s="128">
        <f>SUM(G26:G30)</f>
        <v>241</v>
      </c>
      <c r="H25" s="129">
        <f t="shared" si="9"/>
        <v>1224</v>
      </c>
      <c r="I25" s="128">
        <f>SUM(I26:I30)</f>
        <v>580</v>
      </c>
      <c r="J25" s="128">
        <f>SUM(J26:J30)</f>
        <v>63</v>
      </c>
      <c r="K25" s="128">
        <f>SUM(K26:K30)</f>
        <v>0</v>
      </c>
      <c r="L25" s="128">
        <f>SUM(L26:L30)</f>
        <v>581</v>
      </c>
      <c r="M25" s="129">
        <f t="shared" si="10"/>
        <v>431</v>
      </c>
      <c r="N25" s="129">
        <f t="shared" si="11"/>
        <v>566</v>
      </c>
      <c r="O25" s="131"/>
      <c r="P25" s="117">
        <v>20104</v>
      </c>
      <c r="Q25" s="117" t="s">
        <v>57</v>
      </c>
      <c r="R25" s="132">
        <f t="shared" si="12"/>
        <v>79</v>
      </c>
      <c r="S25" s="132">
        <f t="shared" si="13"/>
        <v>12</v>
      </c>
      <c r="T25" s="132">
        <f t="shared" si="14"/>
        <v>0</v>
      </c>
      <c r="U25" s="132">
        <f t="shared" si="15"/>
        <v>340</v>
      </c>
    </row>
    <row r="26" spans="1:21" ht="15" customHeight="1">
      <c r="A26" s="127" t="s">
        <v>58</v>
      </c>
      <c r="B26" s="130">
        <v>173</v>
      </c>
      <c r="C26" s="129">
        <f t="shared" si="8"/>
        <v>215</v>
      </c>
      <c r="D26" s="130">
        <v>177</v>
      </c>
      <c r="E26" s="130">
        <v>38</v>
      </c>
      <c r="F26" s="130"/>
      <c r="G26" s="130">
        <v>0</v>
      </c>
      <c r="H26" s="129">
        <f t="shared" si="9"/>
        <v>270</v>
      </c>
      <c r="I26" s="130">
        <v>220</v>
      </c>
      <c r="J26" s="130">
        <v>50</v>
      </c>
      <c r="K26" s="130">
        <v>0</v>
      </c>
      <c r="L26" s="130">
        <v>0</v>
      </c>
      <c r="M26" s="129">
        <f t="shared" si="10"/>
        <v>55</v>
      </c>
      <c r="N26" s="129">
        <f t="shared" si="11"/>
        <v>97</v>
      </c>
      <c r="O26" s="131"/>
      <c r="P26" s="117">
        <v>2010401</v>
      </c>
      <c r="Q26" s="133" t="s">
        <v>59</v>
      </c>
      <c r="R26" s="132">
        <f t="shared" si="12"/>
        <v>43</v>
      </c>
      <c r="S26" s="132">
        <f t="shared" si="13"/>
        <v>12</v>
      </c>
      <c r="T26" s="132">
        <f t="shared" si="14"/>
        <v>0</v>
      </c>
      <c r="U26" s="132">
        <f t="shared" si="15"/>
        <v>0</v>
      </c>
    </row>
    <row r="27" spans="1:21" ht="15" customHeight="1">
      <c r="A27" s="127" t="s">
        <v>60</v>
      </c>
      <c r="B27" s="130">
        <v>93</v>
      </c>
      <c r="C27" s="129">
        <f t="shared" si="8"/>
        <v>221</v>
      </c>
      <c r="D27" s="130">
        <v>0</v>
      </c>
      <c r="E27" s="130">
        <v>0</v>
      </c>
      <c r="F27" s="130"/>
      <c r="G27" s="130">
        <v>221</v>
      </c>
      <c r="H27" s="129">
        <f t="shared" si="9"/>
        <v>221</v>
      </c>
      <c r="I27" s="130">
        <v>0</v>
      </c>
      <c r="J27" s="130">
        <v>0</v>
      </c>
      <c r="K27" s="130">
        <v>0</v>
      </c>
      <c r="L27" s="130">
        <v>221</v>
      </c>
      <c r="M27" s="129">
        <f t="shared" si="10"/>
        <v>0</v>
      </c>
      <c r="N27" s="129">
        <f t="shared" si="11"/>
        <v>128</v>
      </c>
      <c r="O27" s="131"/>
      <c r="P27" s="117">
        <v>2010402</v>
      </c>
      <c r="Q27" s="133" t="s">
        <v>59</v>
      </c>
      <c r="R27" s="132">
        <f t="shared" si="12"/>
        <v>0</v>
      </c>
      <c r="S27" s="132">
        <f t="shared" si="13"/>
        <v>0</v>
      </c>
      <c r="T27" s="132">
        <f t="shared" si="14"/>
        <v>0</v>
      </c>
      <c r="U27" s="132">
        <f t="shared" si="15"/>
        <v>0</v>
      </c>
    </row>
    <row r="28" spans="1:21" ht="15" customHeight="1">
      <c r="A28" s="127" t="s">
        <v>73</v>
      </c>
      <c r="B28" s="130"/>
      <c r="C28" s="129">
        <f t="shared" si="8"/>
        <v>0</v>
      </c>
      <c r="D28" s="130">
        <v>0</v>
      </c>
      <c r="E28" s="130">
        <v>0</v>
      </c>
      <c r="F28" s="130"/>
      <c r="G28" s="130"/>
      <c r="H28" s="129">
        <f t="shared" si="9"/>
        <v>340</v>
      </c>
      <c r="I28" s="130">
        <v>0</v>
      </c>
      <c r="J28" s="130">
        <v>0</v>
      </c>
      <c r="K28" s="130">
        <v>0</v>
      </c>
      <c r="L28" s="130">
        <v>340</v>
      </c>
      <c r="M28" s="129">
        <f t="shared" si="10"/>
        <v>340</v>
      </c>
      <c r="N28" s="129">
        <f t="shared" si="11"/>
        <v>340</v>
      </c>
      <c r="O28" s="131"/>
      <c r="P28" s="117">
        <v>2010406</v>
      </c>
      <c r="Q28" s="133" t="s">
        <v>59</v>
      </c>
      <c r="R28" s="132">
        <f t="shared" si="12"/>
        <v>0</v>
      </c>
      <c r="S28" s="132">
        <f t="shared" si="13"/>
        <v>0</v>
      </c>
      <c r="T28" s="132">
        <f t="shared" si="14"/>
        <v>0</v>
      </c>
      <c r="U28" s="132">
        <f t="shared" si="15"/>
        <v>340</v>
      </c>
    </row>
    <row r="29" spans="1:21" ht="15" customHeight="1">
      <c r="A29" s="127" t="s">
        <v>74</v>
      </c>
      <c r="B29" s="130">
        <v>121</v>
      </c>
      <c r="C29" s="129">
        <f aca="true" t="shared" si="16" ref="C29:C71">SUM(D29:G29)</f>
        <v>20</v>
      </c>
      <c r="D29" s="130">
        <v>0</v>
      </c>
      <c r="E29" s="130">
        <v>0</v>
      </c>
      <c r="F29" s="130"/>
      <c r="G29" s="130">
        <v>20</v>
      </c>
      <c r="H29" s="129">
        <f aca="true" t="shared" si="17" ref="H29:H70">SUM(I29:L29)</f>
        <v>20</v>
      </c>
      <c r="I29" s="130">
        <v>0</v>
      </c>
      <c r="J29" s="130">
        <v>0</v>
      </c>
      <c r="K29" s="130">
        <v>0</v>
      </c>
      <c r="L29" s="130">
        <v>20</v>
      </c>
      <c r="M29" s="129">
        <f aca="true" t="shared" si="18" ref="M29:M70">H29-C29</f>
        <v>0</v>
      </c>
      <c r="N29" s="129">
        <f aca="true" t="shared" si="19" ref="N29:N70">H29-B29</f>
        <v>-101</v>
      </c>
      <c r="O29" s="131"/>
      <c r="P29" s="117">
        <v>2010408</v>
      </c>
      <c r="Q29" s="133" t="s">
        <v>59</v>
      </c>
      <c r="R29" s="132">
        <f aca="true" t="shared" si="20" ref="R29:R70">I29-D29</f>
        <v>0</v>
      </c>
      <c r="S29" s="132">
        <f aca="true" t="shared" si="21" ref="S29:S70">J29-E29</f>
        <v>0</v>
      </c>
      <c r="T29" s="132">
        <f aca="true" t="shared" si="22" ref="T29:T70">K29-F29</f>
        <v>0</v>
      </c>
      <c r="U29" s="132">
        <f aca="true" t="shared" si="23" ref="U29:U70">L29-G29</f>
        <v>0</v>
      </c>
    </row>
    <row r="30" spans="1:21" ht="15" customHeight="1">
      <c r="A30" s="127" t="s">
        <v>75</v>
      </c>
      <c r="B30" s="130">
        <v>271</v>
      </c>
      <c r="C30" s="129">
        <f t="shared" si="16"/>
        <v>337</v>
      </c>
      <c r="D30" s="130">
        <v>324</v>
      </c>
      <c r="E30" s="130">
        <v>13</v>
      </c>
      <c r="F30" s="130"/>
      <c r="G30" s="130">
        <v>0</v>
      </c>
      <c r="H30" s="129">
        <f t="shared" si="17"/>
        <v>373</v>
      </c>
      <c r="I30" s="130">
        <v>360</v>
      </c>
      <c r="J30" s="130">
        <v>13</v>
      </c>
      <c r="K30" s="130">
        <v>0</v>
      </c>
      <c r="L30" s="130">
        <v>0</v>
      </c>
      <c r="M30" s="129">
        <f t="shared" si="18"/>
        <v>36</v>
      </c>
      <c r="N30" s="129">
        <f t="shared" si="19"/>
        <v>102</v>
      </c>
      <c r="O30" s="131"/>
      <c r="P30" s="117">
        <v>2010450</v>
      </c>
      <c r="Q30" s="133" t="s">
        <v>59</v>
      </c>
      <c r="R30" s="132">
        <f t="shared" si="20"/>
        <v>36</v>
      </c>
      <c r="S30" s="132">
        <f t="shared" si="21"/>
        <v>0</v>
      </c>
      <c r="T30" s="132">
        <f t="shared" si="22"/>
        <v>0</v>
      </c>
      <c r="U30" s="132">
        <f t="shared" si="23"/>
        <v>0</v>
      </c>
    </row>
    <row r="31" spans="1:21" ht="15" customHeight="1">
      <c r="A31" s="127" t="s">
        <v>76</v>
      </c>
      <c r="B31" s="128">
        <f>SUM(B32:B35)</f>
        <v>385</v>
      </c>
      <c r="C31" s="128">
        <f t="shared" si="16"/>
        <v>514</v>
      </c>
      <c r="D31" s="128">
        <f>SUM(D32:D35)</f>
        <v>399</v>
      </c>
      <c r="E31" s="128">
        <f>SUM(E32:E35)</f>
        <v>26</v>
      </c>
      <c r="F31" s="128">
        <f>SUM(F32:F35)</f>
        <v>0</v>
      </c>
      <c r="G31" s="128">
        <f>SUM(G32:G35)</f>
        <v>89</v>
      </c>
      <c r="H31" s="129">
        <f t="shared" si="17"/>
        <v>549</v>
      </c>
      <c r="I31" s="128">
        <f>SUM(I32:I35)</f>
        <v>423</v>
      </c>
      <c r="J31" s="128">
        <f>SUM(J32:J35)</f>
        <v>27</v>
      </c>
      <c r="K31" s="128">
        <f>SUM(K32:K35)</f>
        <v>0</v>
      </c>
      <c r="L31" s="128">
        <f>SUM(L32:L35)</f>
        <v>99</v>
      </c>
      <c r="M31" s="129">
        <f t="shared" si="18"/>
        <v>35</v>
      </c>
      <c r="N31" s="129">
        <f t="shared" si="19"/>
        <v>164</v>
      </c>
      <c r="O31" s="131"/>
      <c r="P31" s="117">
        <v>20105</v>
      </c>
      <c r="Q31" s="117" t="s">
        <v>57</v>
      </c>
      <c r="R31" s="132">
        <f t="shared" si="20"/>
        <v>24</v>
      </c>
      <c r="S31" s="132">
        <f t="shared" si="21"/>
        <v>1</v>
      </c>
      <c r="T31" s="132">
        <f t="shared" si="22"/>
        <v>0</v>
      </c>
      <c r="U31" s="132">
        <f t="shared" si="23"/>
        <v>10</v>
      </c>
    </row>
    <row r="32" spans="1:21" ht="15" customHeight="1">
      <c r="A32" s="127" t="s">
        <v>58</v>
      </c>
      <c r="B32" s="130">
        <v>293</v>
      </c>
      <c r="C32" s="129">
        <f t="shared" si="16"/>
        <v>361</v>
      </c>
      <c r="D32" s="130">
        <v>338</v>
      </c>
      <c r="E32" s="130">
        <v>23</v>
      </c>
      <c r="F32" s="130"/>
      <c r="G32" s="130">
        <v>0</v>
      </c>
      <c r="H32" s="129">
        <f t="shared" si="17"/>
        <v>384</v>
      </c>
      <c r="I32" s="130">
        <v>360</v>
      </c>
      <c r="J32" s="130">
        <v>24</v>
      </c>
      <c r="K32" s="130">
        <v>0</v>
      </c>
      <c r="L32" s="130">
        <v>0</v>
      </c>
      <c r="M32" s="129">
        <f t="shared" si="18"/>
        <v>23</v>
      </c>
      <c r="N32" s="129">
        <f t="shared" si="19"/>
        <v>91</v>
      </c>
      <c r="O32" s="131"/>
      <c r="P32" s="117">
        <v>2010501</v>
      </c>
      <c r="Q32" s="133" t="s">
        <v>59</v>
      </c>
      <c r="R32" s="132">
        <f t="shared" si="20"/>
        <v>22</v>
      </c>
      <c r="S32" s="132">
        <f t="shared" si="21"/>
        <v>1</v>
      </c>
      <c r="T32" s="132">
        <f t="shared" si="22"/>
        <v>0</v>
      </c>
      <c r="U32" s="132">
        <f t="shared" si="23"/>
        <v>0</v>
      </c>
    </row>
    <row r="33" spans="1:21" ht="15" customHeight="1">
      <c r="A33" s="127" t="s">
        <v>60</v>
      </c>
      <c r="B33" s="130"/>
      <c r="C33" s="129">
        <f t="shared" si="16"/>
        <v>14</v>
      </c>
      <c r="D33" s="130">
        <v>0</v>
      </c>
      <c r="E33" s="130">
        <v>0</v>
      </c>
      <c r="F33" s="130"/>
      <c r="G33" s="130">
        <v>14</v>
      </c>
      <c r="H33" s="129">
        <f t="shared" si="17"/>
        <v>14</v>
      </c>
      <c r="I33" s="130">
        <v>0</v>
      </c>
      <c r="J33" s="130">
        <v>0</v>
      </c>
      <c r="K33" s="130">
        <v>0</v>
      </c>
      <c r="L33" s="130">
        <v>14</v>
      </c>
      <c r="M33" s="129">
        <f t="shared" si="18"/>
        <v>0</v>
      </c>
      <c r="N33" s="129">
        <f t="shared" si="19"/>
        <v>14</v>
      </c>
      <c r="O33" s="131"/>
      <c r="P33" s="117">
        <v>2010502</v>
      </c>
      <c r="Q33" s="133" t="s">
        <v>59</v>
      </c>
      <c r="R33" s="132">
        <f t="shared" si="20"/>
        <v>0</v>
      </c>
      <c r="S33" s="132">
        <f t="shared" si="21"/>
        <v>0</v>
      </c>
      <c r="T33" s="132">
        <f t="shared" si="22"/>
        <v>0</v>
      </c>
      <c r="U33" s="132">
        <f t="shared" si="23"/>
        <v>0</v>
      </c>
    </row>
    <row r="34" spans="1:21" ht="15" customHeight="1">
      <c r="A34" s="127" t="s">
        <v>77</v>
      </c>
      <c r="B34" s="130">
        <v>47</v>
      </c>
      <c r="C34" s="129">
        <f t="shared" si="16"/>
        <v>75</v>
      </c>
      <c r="D34" s="130">
        <v>0</v>
      </c>
      <c r="E34" s="130">
        <v>0</v>
      </c>
      <c r="F34" s="130"/>
      <c r="G34" s="130">
        <v>75</v>
      </c>
      <c r="H34" s="129">
        <f t="shared" si="17"/>
        <v>85</v>
      </c>
      <c r="I34" s="130">
        <v>0</v>
      </c>
      <c r="J34" s="130">
        <v>0</v>
      </c>
      <c r="K34" s="130">
        <v>0</v>
      </c>
      <c r="L34" s="130">
        <v>85</v>
      </c>
      <c r="M34" s="129">
        <f t="shared" si="18"/>
        <v>10</v>
      </c>
      <c r="N34" s="129">
        <f t="shared" si="19"/>
        <v>38</v>
      </c>
      <c r="O34" s="131"/>
      <c r="P34" s="117">
        <v>2010505</v>
      </c>
      <c r="Q34" s="133" t="s">
        <v>59</v>
      </c>
      <c r="R34" s="132">
        <f t="shared" si="20"/>
        <v>0</v>
      </c>
      <c r="S34" s="132">
        <f t="shared" si="21"/>
        <v>0</v>
      </c>
      <c r="T34" s="132">
        <f t="shared" si="22"/>
        <v>0</v>
      </c>
      <c r="U34" s="132">
        <f t="shared" si="23"/>
        <v>10</v>
      </c>
    </row>
    <row r="35" spans="1:21" ht="15" customHeight="1">
      <c r="A35" s="127" t="s">
        <v>66</v>
      </c>
      <c r="B35" s="130">
        <v>45</v>
      </c>
      <c r="C35" s="129">
        <f t="shared" si="16"/>
        <v>64</v>
      </c>
      <c r="D35" s="130">
        <v>61</v>
      </c>
      <c r="E35" s="130">
        <v>3</v>
      </c>
      <c r="F35" s="130"/>
      <c r="G35" s="130">
        <v>0</v>
      </c>
      <c r="H35" s="129">
        <f t="shared" si="17"/>
        <v>66</v>
      </c>
      <c r="I35" s="130">
        <v>63</v>
      </c>
      <c r="J35" s="130">
        <v>3</v>
      </c>
      <c r="K35" s="130">
        <v>0</v>
      </c>
      <c r="L35" s="130">
        <v>0</v>
      </c>
      <c r="M35" s="129">
        <f t="shared" si="18"/>
        <v>2</v>
      </c>
      <c r="N35" s="129">
        <f t="shared" si="19"/>
        <v>21</v>
      </c>
      <c r="O35" s="131"/>
      <c r="P35" s="117">
        <v>2010550</v>
      </c>
      <c r="Q35" s="133" t="s">
        <v>59</v>
      </c>
      <c r="R35" s="132">
        <f t="shared" si="20"/>
        <v>2</v>
      </c>
      <c r="S35" s="132">
        <f t="shared" si="21"/>
        <v>0</v>
      </c>
      <c r="T35" s="132">
        <f t="shared" si="22"/>
        <v>0</v>
      </c>
      <c r="U35" s="132">
        <f t="shared" si="23"/>
        <v>0</v>
      </c>
    </row>
    <row r="36" spans="1:21" ht="15" customHeight="1">
      <c r="A36" s="127" t="s">
        <v>78</v>
      </c>
      <c r="B36" s="128">
        <f>SUM(B37:B39)</f>
        <v>1123</v>
      </c>
      <c r="C36" s="128">
        <f t="shared" si="16"/>
        <v>1410</v>
      </c>
      <c r="D36" s="128">
        <f>SUM(D37:D39)</f>
        <v>1154</v>
      </c>
      <c r="E36" s="128">
        <f>SUM(E37:E39)</f>
        <v>82</v>
      </c>
      <c r="F36" s="128">
        <f>SUM(F37:F39)</f>
        <v>0</v>
      </c>
      <c r="G36" s="128">
        <f>SUM(G37:G39)</f>
        <v>174</v>
      </c>
      <c r="H36" s="129">
        <f t="shared" si="17"/>
        <v>1505</v>
      </c>
      <c r="I36" s="128">
        <f>SUM(I37:I39)</f>
        <v>1258</v>
      </c>
      <c r="J36" s="128">
        <f>SUM(J37:J39)</f>
        <v>82</v>
      </c>
      <c r="K36" s="128">
        <f>SUM(K37:K39)</f>
        <v>0</v>
      </c>
      <c r="L36" s="128">
        <f>SUM(L37:L39)</f>
        <v>165</v>
      </c>
      <c r="M36" s="129">
        <f t="shared" si="18"/>
        <v>95</v>
      </c>
      <c r="N36" s="129">
        <f t="shared" si="19"/>
        <v>382</v>
      </c>
      <c r="O36" s="131"/>
      <c r="P36" s="117">
        <v>20106</v>
      </c>
      <c r="Q36" s="117" t="s">
        <v>57</v>
      </c>
      <c r="R36" s="132">
        <f t="shared" si="20"/>
        <v>104</v>
      </c>
      <c r="S36" s="132">
        <f t="shared" si="21"/>
        <v>0</v>
      </c>
      <c r="T36" s="132">
        <f t="shared" si="22"/>
        <v>0</v>
      </c>
      <c r="U36" s="132">
        <f t="shared" si="23"/>
        <v>-9</v>
      </c>
    </row>
    <row r="37" spans="1:21" ht="15" customHeight="1">
      <c r="A37" s="127" t="s">
        <v>58</v>
      </c>
      <c r="B37" s="130">
        <v>238</v>
      </c>
      <c r="C37" s="129">
        <f t="shared" si="16"/>
        <v>316</v>
      </c>
      <c r="D37" s="130">
        <v>271</v>
      </c>
      <c r="E37" s="130">
        <v>45</v>
      </c>
      <c r="F37" s="130"/>
      <c r="G37" s="130">
        <v>0</v>
      </c>
      <c r="H37" s="129">
        <f t="shared" si="17"/>
        <v>339</v>
      </c>
      <c r="I37" s="130">
        <v>294</v>
      </c>
      <c r="J37" s="130">
        <v>45</v>
      </c>
      <c r="K37" s="130">
        <v>0</v>
      </c>
      <c r="L37" s="130">
        <v>0</v>
      </c>
      <c r="M37" s="129">
        <f t="shared" si="18"/>
        <v>23</v>
      </c>
      <c r="N37" s="129">
        <f t="shared" si="19"/>
        <v>101</v>
      </c>
      <c r="O37" s="131"/>
      <c r="P37" s="117">
        <v>2010601</v>
      </c>
      <c r="Q37" s="133" t="s">
        <v>59</v>
      </c>
      <c r="R37" s="132">
        <f t="shared" si="20"/>
        <v>23</v>
      </c>
      <c r="S37" s="132">
        <f t="shared" si="21"/>
        <v>0</v>
      </c>
      <c r="T37" s="132">
        <f t="shared" si="22"/>
        <v>0</v>
      </c>
      <c r="U37" s="132">
        <f t="shared" si="23"/>
        <v>0</v>
      </c>
    </row>
    <row r="38" spans="1:21" ht="15" customHeight="1">
      <c r="A38" s="127" t="s">
        <v>60</v>
      </c>
      <c r="B38" s="130">
        <v>130</v>
      </c>
      <c r="C38" s="129">
        <f t="shared" si="16"/>
        <v>156</v>
      </c>
      <c r="D38" s="130">
        <v>0</v>
      </c>
      <c r="E38" s="130">
        <v>0</v>
      </c>
      <c r="F38" s="130"/>
      <c r="G38" s="130">
        <v>156</v>
      </c>
      <c r="H38" s="129">
        <f t="shared" si="17"/>
        <v>156</v>
      </c>
      <c r="I38" s="130">
        <v>0</v>
      </c>
      <c r="J38" s="130">
        <v>0</v>
      </c>
      <c r="K38" s="130">
        <v>0</v>
      </c>
      <c r="L38" s="130">
        <v>156</v>
      </c>
      <c r="M38" s="129">
        <f t="shared" si="18"/>
        <v>0</v>
      </c>
      <c r="N38" s="129">
        <f t="shared" si="19"/>
        <v>26</v>
      </c>
      <c r="O38" s="131"/>
      <c r="P38" s="117">
        <v>2010602</v>
      </c>
      <c r="Q38" s="133" t="s">
        <v>59</v>
      </c>
      <c r="R38" s="132">
        <f t="shared" si="20"/>
        <v>0</v>
      </c>
      <c r="S38" s="132">
        <f t="shared" si="21"/>
        <v>0</v>
      </c>
      <c r="T38" s="132">
        <f t="shared" si="22"/>
        <v>0</v>
      </c>
      <c r="U38" s="132">
        <f t="shared" si="23"/>
        <v>0</v>
      </c>
    </row>
    <row r="39" spans="1:21" ht="15" customHeight="1">
      <c r="A39" s="127" t="s">
        <v>79</v>
      </c>
      <c r="B39" s="130">
        <v>755</v>
      </c>
      <c r="C39" s="129">
        <f t="shared" si="16"/>
        <v>938</v>
      </c>
      <c r="D39" s="130">
        <v>883</v>
      </c>
      <c r="E39" s="130">
        <v>37</v>
      </c>
      <c r="F39" s="130"/>
      <c r="G39" s="130">
        <v>18</v>
      </c>
      <c r="H39" s="129">
        <f t="shared" si="17"/>
        <v>1010</v>
      </c>
      <c r="I39" s="130">
        <v>964</v>
      </c>
      <c r="J39" s="130">
        <v>37</v>
      </c>
      <c r="K39" s="130">
        <v>0</v>
      </c>
      <c r="L39" s="130">
        <v>9</v>
      </c>
      <c r="M39" s="129">
        <f t="shared" si="18"/>
        <v>72</v>
      </c>
      <c r="N39" s="129">
        <f t="shared" si="19"/>
        <v>255</v>
      </c>
      <c r="O39" s="131"/>
      <c r="P39" s="117">
        <v>2010650</v>
      </c>
      <c r="Q39" s="133" t="s">
        <v>59</v>
      </c>
      <c r="R39" s="132">
        <f t="shared" si="20"/>
        <v>81</v>
      </c>
      <c r="S39" s="132">
        <f t="shared" si="21"/>
        <v>0</v>
      </c>
      <c r="T39" s="132">
        <f t="shared" si="22"/>
        <v>0</v>
      </c>
      <c r="U39" s="132">
        <f t="shared" si="23"/>
        <v>-9</v>
      </c>
    </row>
    <row r="40" spans="1:21" ht="15" customHeight="1">
      <c r="A40" s="127" t="s">
        <v>80</v>
      </c>
      <c r="B40" s="128">
        <f>SUM(B41)</f>
        <v>1139</v>
      </c>
      <c r="C40" s="128">
        <f t="shared" si="16"/>
        <v>2650</v>
      </c>
      <c r="D40" s="128">
        <f>SUM(D41)</f>
        <v>1950</v>
      </c>
      <c r="E40" s="128">
        <f>SUM(E41)</f>
        <v>0</v>
      </c>
      <c r="F40" s="128">
        <f>SUM(F41)</f>
        <v>0</v>
      </c>
      <c r="G40" s="128">
        <f>SUM(G41)</f>
        <v>700</v>
      </c>
      <c r="H40" s="129">
        <f t="shared" si="17"/>
        <v>2650</v>
      </c>
      <c r="I40" s="128">
        <f>SUM(I41)</f>
        <v>150</v>
      </c>
      <c r="J40" s="128">
        <f>SUM(J41)</f>
        <v>1800</v>
      </c>
      <c r="K40" s="128">
        <f>SUM(K41)</f>
        <v>0</v>
      </c>
      <c r="L40" s="128">
        <f>SUM(L41)</f>
        <v>700</v>
      </c>
      <c r="M40" s="129">
        <f t="shared" si="18"/>
        <v>0</v>
      </c>
      <c r="N40" s="129">
        <f t="shared" si="19"/>
        <v>1511</v>
      </c>
      <c r="O40" s="131"/>
      <c r="P40" s="117">
        <v>20107</v>
      </c>
      <c r="Q40" s="117" t="s">
        <v>57</v>
      </c>
      <c r="R40" s="132">
        <f t="shared" si="20"/>
        <v>-1800</v>
      </c>
      <c r="S40" s="132">
        <f t="shared" si="21"/>
        <v>1800</v>
      </c>
      <c r="T40" s="132">
        <f t="shared" si="22"/>
        <v>0</v>
      </c>
      <c r="U40" s="132">
        <f t="shared" si="23"/>
        <v>0</v>
      </c>
    </row>
    <row r="41" spans="1:21" ht="15" customHeight="1">
      <c r="A41" s="127" t="s">
        <v>81</v>
      </c>
      <c r="B41" s="130">
        <v>1139</v>
      </c>
      <c r="C41" s="129">
        <f t="shared" si="16"/>
        <v>2650</v>
      </c>
      <c r="D41" s="130">
        <v>1950</v>
      </c>
      <c r="E41" s="130">
        <v>0</v>
      </c>
      <c r="F41" s="130"/>
      <c r="G41" s="130">
        <v>700</v>
      </c>
      <c r="H41" s="129">
        <f t="shared" si="17"/>
        <v>2650</v>
      </c>
      <c r="I41" s="130">
        <v>150</v>
      </c>
      <c r="J41" s="130">
        <v>1800</v>
      </c>
      <c r="K41" s="130">
        <v>0</v>
      </c>
      <c r="L41" s="130">
        <v>700</v>
      </c>
      <c r="M41" s="129">
        <f t="shared" si="18"/>
        <v>0</v>
      </c>
      <c r="N41" s="129">
        <f t="shared" si="19"/>
        <v>1511</v>
      </c>
      <c r="O41" s="131"/>
      <c r="P41" s="117">
        <v>2010799</v>
      </c>
      <c r="Q41" s="133" t="s">
        <v>59</v>
      </c>
      <c r="R41" s="132">
        <f t="shared" si="20"/>
        <v>-1800</v>
      </c>
      <c r="S41" s="132">
        <f t="shared" si="21"/>
        <v>1800</v>
      </c>
      <c r="T41" s="132">
        <f t="shared" si="22"/>
        <v>0</v>
      </c>
      <c r="U41" s="132">
        <f t="shared" si="23"/>
        <v>0</v>
      </c>
    </row>
    <row r="42" spans="1:21" ht="15" customHeight="1">
      <c r="A42" s="127" t="s">
        <v>82</v>
      </c>
      <c r="B42" s="128">
        <f>SUM(B43:B46)</f>
        <v>348</v>
      </c>
      <c r="C42" s="128">
        <f t="shared" si="16"/>
        <v>361</v>
      </c>
      <c r="D42" s="128">
        <f>SUM(D43:D46)</f>
        <v>323</v>
      </c>
      <c r="E42" s="128">
        <f>SUM(E43:E46)</f>
        <v>28</v>
      </c>
      <c r="F42" s="128">
        <f>SUM(F43:F46)</f>
        <v>0</v>
      </c>
      <c r="G42" s="128">
        <f>SUM(G43:G46)</f>
        <v>10</v>
      </c>
      <c r="H42" s="129">
        <f t="shared" si="17"/>
        <v>369</v>
      </c>
      <c r="I42" s="128">
        <f>SUM(I43:I46)</f>
        <v>325</v>
      </c>
      <c r="J42" s="128">
        <f>SUM(J43:J46)</f>
        <v>34</v>
      </c>
      <c r="K42" s="128">
        <f>SUM(K43:K46)</f>
        <v>0</v>
      </c>
      <c r="L42" s="128">
        <f>SUM(L43:L46)</f>
        <v>10</v>
      </c>
      <c r="M42" s="129">
        <f t="shared" si="18"/>
        <v>8</v>
      </c>
      <c r="N42" s="129">
        <f t="shared" si="19"/>
        <v>21</v>
      </c>
      <c r="O42" s="131"/>
      <c r="P42" s="117">
        <v>20108</v>
      </c>
      <c r="Q42" s="117" t="s">
        <v>57</v>
      </c>
      <c r="R42" s="132">
        <f t="shared" si="20"/>
        <v>2</v>
      </c>
      <c r="S42" s="132">
        <f t="shared" si="21"/>
        <v>6</v>
      </c>
      <c r="T42" s="132">
        <f t="shared" si="22"/>
        <v>0</v>
      </c>
      <c r="U42" s="132">
        <f t="shared" si="23"/>
        <v>0</v>
      </c>
    </row>
    <row r="43" spans="1:21" ht="15" customHeight="1">
      <c r="A43" s="127" t="s">
        <v>58</v>
      </c>
      <c r="B43" s="130">
        <v>149</v>
      </c>
      <c r="C43" s="129">
        <f t="shared" si="16"/>
        <v>146</v>
      </c>
      <c r="D43" s="130">
        <v>135</v>
      </c>
      <c r="E43" s="130">
        <v>11</v>
      </c>
      <c r="F43" s="130"/>
      <c r="G43" s="130">
        <v>0</v>
      </c>
      <c r="H43" s="129">
        <f t="shared" si="17"/>
        <v>161</v>
      </c>
      <c r="I43" s="130">
        <v>144</v>
      </c>
      <c r="J43" s="130">
        <v>17</v>
      </c>
      <c r="K43" s="130">
        <v>0</v>
      </c>
      <c r="L43" s="130">
        <v>0</v>
      </c>
      <c r="M43" s="129">
        <f t="shared" si="18"/>
        <v>15</v>
      </c>
      <c r="N43" s="129">
        <f t="shared" si="19"/>
        <v>12</v>
      </c>
      <c r="O43" s="131"/>
      <c r="P43" s="117">
        <v>2010801</v>
      </c>
      <c r="Q43" s="133" t="s">
        <v>59</v>
      </c>
      <c r="R43" s="132">
        <f t="shared" si="20"/>
        <v>9</v>
      </c>
      <c r="S43" s="132">
        <f t="shared" si="21"/>
        <v>6</v>
      </c>
      <c r="T43" s="132">
        <f t="shared" si="22"/>
        <v>0</v>
      </c>
      <c r="U43" s="132">
        <f t="shared" si="23"/>
        <v>0</v>
      </c>
    </row>
    <row r="44" spans="1:21" ht="15" customHeight="1">
      <c r="A44" s="127" t="s">
        <v>60</v>
      </c>
      <c r="B44" s="130"/>
      <c r="C44" s="129">
        <f t="shared" si="16"/>
        <v>4</v>
      </c>
      <c r="D44" s="130">
        <v>0</v>
      </c>
      <c r="E44" s="130">
        <v>0</v>
      </c>
      <c r="F44" s="130"/>
      <c r="G44" s="130">
        <v>4</v>
      </c>
      <c r="H44" s="129">
        <f t="shared" si="17"/>
        <v>4</v>
      </c>
      <c r="I44" s="130">
        <v>0</v>
      </c>
      <c r="J44" s="130">
        <v>0</v>
      </c>
      <c r="K44" s="130">
        <v>0</v>
      </c>
      <c r="L44" s="130">
        <v>4</v>
      </c>
      <c r="M44" s="129">
        <f t="shared" si="18"/>
        <v>0</v>
      </c>
      <c r="N44" s="129">
        <f t="shared" si="19"/>
        <v>4</v>
      </c>
      <c r="O44" s="131"/>
      <c r="P44" s="117">
        <v>2010802</v>
      </c>
      <c r="Q44" s="133" t="s">
        <v>59</v>
      </c>
      <c r="R44" s="132">
        <f t="shared" si="20"/>
        <v>0</v>
      </c>
      <c r="S44" s="132">
        <f t="shared" si="21"/>
        <v>0</v>
      </c>
      <c r="T44" s="132">
        <f t="shared" si="22"/>
        <v>0</v>
      </c>
      <c r="U44" s="132">
        <f t="shared" si="23"/>
        <v>0</v>
      </c>
    </row>
    <row r="45" spans="1:21" ht="15" customHeight="1">
      <c r="A45" s="127" t="s">
        <v>83</v>
      </c>
      <c r="B45" s="130">
        <v>4</v>
      </c>
      <c r="C45" s="129">
        <f t="shared" si="16"/>
        <v>6</v>
      </c>
      <c r="D45" s="130">
        <v>0</v>
      </c>
      <c r="E45" s="130">
        <v>0</v>
      </c>
      <c r="F45" s="130"/>
      <c r="G45" s="130">
        <v>6</v>
      </c>
      <c r="H45" s="129">
        <f t="shared" si="17"/>
        <v>6</v>
      </c>
      <c r="I45" s="130">
        <v>0</v>
      </c>
      <c r="J45" s="130">
        <v>0</v>
      </c>
      <c r="K45" s="130">
        <v>0</v>
      </c>
      <c r="L45" s="130">
        <v>6</v>
      </c>
      <c r="M45" s="129">
        <f t="shared" si="18"/>
        <v>0</v>
      </c>
      <c r="N45" s="129">
        <f t="shared" si="19"/>
        <v>2</v>
      </c>
      <c r="O45" s="131"/>
      <c r="P45" s="117">
        <v>2010804</v>
      </c>
      <c r="Q45" s="133" t="s">
        <v>59</v>
      </c>
      <c r="R45" s="132">
        <f t="shared" si="20"/>
        <v>0</v>
      </c>
      <c r="S45" s="132">
        <f t="shared" si="21"/>
        <v>0</v>
      </c>
      <c r="T45" s="132">
        <f t="shared" si="22"/>
        <v>0</v>
      </c>
      <c r="U45" s="132">
        <f t="shared" si="23"/>
        <v>0</v>
      </c>
    </row>
    <row r="46" spans="1:21" ht="15" customHeight="1">
      <c r="A46" s="127" t="s">
        <v>66</v>
      </c>
      <c r="B46" s="130">
        <v>195</v>
      </c>
      <c r="C46" s="129">
        <f t="shared" si="16"/>
        <v>205</v>
      </c>
      <c r="D46" s="130">
        <v>188</v>
      </c>
      <c r="E46" s="130">
        <v>17</v>
      </c>
      <c r="F46" s="130"/>
      <c r="G46" s="130">
        <v>0</v>
      </c>
      <c r="H46" s="129">
        <f t="shared" si="17"/>
        <v>198</v>
      </c>
      <c r="I46" s="130">
        <v>181</v>
      </c>
      <c r="J46" s="130">
        <v>17</v>
      </c>
      <c r="K46" s="130">
        <v>0</v>
      </c>
      <c r="L46" s="130">
        <v>0</v>
      </c>
      <c r="M46" s="129">
        <f t="shared" si="18"/>
        <v>-7</v>
      </c>
      <c r="N46" s="129">
        <f t="shared" si="19"/>
        <v>3</v>
      </c>
      <c r="O46" s="131"/>
      <c r="P46" s="117">
        <v>2010850</v>
      </c>
      <c r="Q46" s="133" t="s">
        <v>59</v>
      </c>
      <c r="R46" s="132">
        <f t="shared" si="20"/>
        <v>-7</v>
      </c>
      <c r="S46" s="132">
        <f t="shared" si="21"/>
        <v>0</v>
      </c>
      <c r="T46" s="132">
        <f t="shared" si="22"/>
        <v>0</v>
      </c>
      <c r="U46" s="132">
        <f t="shared" si="23"/>
        <v>0</v>
      </c>
    </row>
    <row r="47" spans="1:21" ht="15" customHeight="1">
      <c r="A47" s="127" t="s">
        <v>84</v>
      </c>
      <c r="B47" s="128">
        <f>SUM(B48:B52)</f>
        <v>1698</v>
      </c>
      <c r="C47" s="128">
        <f t="shared" si="16"/>
        <v>2229</v>
      </c>
      <c r="D47" s="128">
        <f>SUM(D48:D52)</f>
        <v>1699</v>
      </c>
      <c r="E47" s="128">
        <f>SUM(E48:E52)</f>
        <v>123</v>
      </c>
      <c r="F47" s="128">
        <f>SUM(F48:F52)</f>
        <v>0</v>
      </c>
      <c r="G47" s="128">
        <f>SUM(G48:G52)</f>
        <v>407</v>
      </c>
      <c r="H47" s="129">
        <f t="shared" si="17"/>
        <v>2520</v>
      </c>
      <c r="I47" s="128">
        <f>SUM(I48:I52)</f>
        <v>1928</v>
      </c>
      <c r="J47" s="128">
        <f>SUM(J48:J52)</f>
        <v>165</v>
      </c>
      <c r="K47" s="128">
        <f>SUM(K48:K52)</f>
        <v>0</v>
      </c>
      <c r="L47" s="128">
        <f>SUM(L48:L52)</f>
        <v>427</v>
      </c>
      <c r="M47" s="129">
        <f t="shared" si="18"/>
        <v>291</v>
      </c>
      <c r="N47" s="129">
        <f t="shared" si="19"/>
        <v>822</v>
      </c>
      <c r="O47" s="131"/>
      <c r="P47" s="117">
        <v>20111</v>
      </c>
      <c r="Q47" s="117" t="s">
        <v>57</v>
      </c>
      <c r="R47" s="132">
        <f t="shared" si="20"/>
        <v>229</v>
      </c>
      <c r="S47" s="132">
        <f t="shared" si="21"/>
        <v>42</v>
      </c>
      <c r="T47" s="132">
        <f t="shared" si="22"/>
        <v>0</v>
      </c>
      <c r="U47" s="132">
        <f t="shared" si="23"/>
        <v>20</v>
      </c>
    </row>
    <row r="48" spans="1:21" ht="15" customHeight="1">
      <c r="A48" s="127" t="s">
        <v>58</v>
      </c>
      <c r="B48" s="130">
        <v>1176</v>
      </c>
      <c r="C48" s="129">
        <f t="shared" si="16"/>
        <v>1459</v>
      </c>
      <c r="D48" s="130">
        <v>1350</v>
      </c>
      <c r="E48" s="130">
        <v>109</v>
      </c>
      <c r="F48" s="130"/>
      <c r="G48" s="130">
        <v>0</v>
      </c>
      <c r="H48" s="129">
        <f t="shared" si="17"/>
        <v>1699</v>
      </c>
      <c r="I48" s="130">
        <f>1363+190</f>
        <v>1553</v>
      </c>
      <c r="J48" s="130">
        <v>146</v>
      </c>
      <c r="K48" s="130">
        <v>0</v>
      </c>
      <c r="L48" s="130">
        <v>0</v>
      </c>
      <c r="M48" s="129">
        <f t="shared" si="18"/>
        <v>240</v>
      </c>
      <c r="N48" s="129">
        <f t="shared" si="19"/>
        <v>523</v>
      </c>
      <c r="O48" s="131"/>
      <c r="P48" s="117">
        <v>2011101</v>
      </c>
      <c r="Q48" s="133" t="s">
        <v>59</v>
      </c>
      <c r="R48" s="132">
        <f t="shared" si="20"/>
        <v>203</v>
      </c>
      <c r="S48" s="132">
        <f t="shared" si="21"/>
        <v>37</v>
      </c>
      <c r="T48" s="132">
        <f t="shared" si="22"/>
        <v>0</v>
      </c>
      <c r="U48" s="132">
        <f t="shared" si="23"/>
        <v>0</v>
      </c>
    </row>
    <row r="49" spans="1:21" ht="15" customHeight="1">
      <c r="A49" s="127" t="s">
        <v>60</v>
      </c>
      <c r="B49" s="130">
        <v>209</v>
      </c>
      <c r="C49" s="129">
        <f t="shared" si="16"/>
        <v>276</v>
      </c>
      <c r="D49" s="130">
        <v>0</v>
      </c>
      <c r="E49" s="130">
        <v>0</v>
      </c>
      <c r="F49" s="130"/>
      <c r="G49" s="130">
        <v>276</v>
      </c>
      <c r="H49" s="129">
        <f t="shared" si="17"/>
        <v>296</v>
      </c>
      <c r="I49" s="130">
        <v>0</v>
      </c>
      <c r="J49" s="130">
        <v>0</v>
      </c>
      <c r="K49" s="130">
        <v>0</v>
      </c>
      <c r="L49" s="130">
        <v>296</v>
      </c>
      <c r="M49" s="129">
        <f t="shared" si="18"/>
        <v>20</v>
      </c>
      <c r="N49" s="129">
        <f t="shared" si="19"/>
        <v>87</v>
      </c>
      <c r="O49" s="131"/>
      <c r="P49" s="117">
        <v>2011102</v>
      </c>
      <c r="Q49" s="133" t="s">
        <v>59</v>
      </c>
      <c r="R49" s="132">
        <f t="shared" si="20"/>
        <v>0</v>
      </c>
      <c r="S49" s="132">
        <f t="shared" si="21"/>
        <v>0</v>
      </c>
      <c r="T49" s="132">
        <f t="shared" si="22"/>
        <v>0</v>
      </c>
      <c r="U49" s="132">
        <f t="shared" si="23"/>
        <v>20</v>
      </c>
    </row>
    <row r="50" spans="1:21" ht="15" customHeight="1">
      <c r="A50" s="127" t="s">
        <v>85</v>
      </c>
      <c r="B50" s="130"/>
      <c r="C50" s="129">
        <f t="shared" si="16"/>
        <v>120</v>
      </c>
      <c r="D50" s="130">
        <v>0</v>
      </c>
      <c r="E50" s="130">
        <v>0</v>
      </c>
      <c r="F50" s="130"/>
      <c r="G50" s="130">
        <v>120</v>
      </c>
      <c r="H50" s="129">
        <f t="shared" si="17"/>
        <v>120</v>
      </c>
      <c r="I50" s="130">
        <v>0</v>
      </c>
      <c r="J50" s="130">
        <v>0</v>
      </c>
      <c r="K50" s="130">
        <v>0</v>
      </c>
      <c r="L50" s="130">
        <v>120</v>
      </c>
      <c r="M50" s="129">
        <f t="shared" si="18"/>
        <v>0</v>
      </c>
      <c r="N50" s="129">
        <f t="shared" si="19"/>
        <v>120</v>
      </c>
      <c r="O50" s="131"/>
      <c r="P50" s="117">
        <v>2011104</v>
      </c>
      <c r="Q50" s="133" t="s">
        <v>59</v>
      </c>
      <c r="R50" s="132">
        <f t="shared" si="20"/>
        <v>0</v>
      </c>
      <c r="S50" s="132">
        <f t="shared" si="21"/>
        <v>0</v>
      </c>
      <c r="T50" s="132">
        <f t="shared" si="22"/>
        <v>0</v>
      </c>
      <c r="U50" s="132">
        <f t="shared" si="23"/>
        <v>0</v>
      </c>
    </row>
    <row r="51" spans="1:21" ht="15" customHeight="1">
      <c r="A51" s="127" t="s">
        <v>86</v>
      </c>
      <c r="B51" s="130">
        <v>11</v>
      </c>
      <c r="C51" s="129">
        <f t="shared" si="16"/>
        <v>11</v>
      </c>
      <c r="D51" s="130">
        <v>0</v>
      </c>
      <c r="E51" s="130">
        <v>0</v>
      </c>
      <c r="F51" s="130"/>
      <c r="G51" s="130">
        <v>11</v>
      </c>
      <c r="H51" s="129">
        <f t="shared" si="17"/>
        <v>11</v>
      </c>
      <c r="I51" s="130">
        <v>0</v>
      </c>
      <c r="J51" s="130">
        <v>0</v>
      </c>
      <c r="K51" s="130">
        <v>0</v>
      </c>
      <c r="L51" s="130">
        <v>11</v>
      </c>
      <c r="M51" s="129">
        <f t="shared" si="18"/>
        <v>0</v>
      </c>
      <c r="N51" s="129">
        <f t="shared" si="19"/>
        <v>0</v>
      </c>
      <c r="O51" s="131"/>
      <c r="P51" s="117">
        <v>2011105</v>
      </c>
      <c r="Q51" s="133" t="s">
        <v>59</v>
      </c>
      <c r="R51" s="132">
        <f t="shared" si="20"/>
        <v>0</v>
      </c>
      <c r="S51" s="132">
        <f t="shared" si="21"/>
        <v>0</v>
      </c>
      <c r="T51" s="132">
        <f t="shared" si="22"/>
        <v>0</v>
      </c>
      <c r="U51" s="132">
        <f t="shared" si="23"/>
        <v>0</v>
      </c>
    </row>
    <row r="52" spans="1:21" ht="15" customHeight="1">
      <c r="A52" s="127" t="s">
        <v>63</v>
      </c>
      <c r="B52" s="130">
        <v>302</v>
      </c>
      <c r="C52" s="129">
        <f t="shared" si="16"/>
        <v>363</v>
      </c>
      <c r="D52" s="130">
        <v>349</v>
      </c>
      <c r="E52" s="130">
        <v>14</v>
      </c>
      <c r="F52" s="130"/>
      <c r="G52" s="130">
        <v>0</v>
      </c>
      <c r="H52" s="129">
        <f t="shared" si="17"/>
        <v>394</v>
      </c>
      <c r="I52" s="130">
        <v>375</v>
      </c>
      <c r="J52" s="130">
        <v>19</v>
      </c>
      <c r="K52" s="130">
        <v>0</v>
      </c>
      <c r="L52" s="130">
        <v>0</v>
      </c>
      <c r="M52" s="129">
        <f t="shared" si="18"/>
        <v>31</v>
      </c>
      <c r="N52" s="129">
        <f t="shared" si="19"/>
        <v>92</v>
      </c>
      <c r="O52" s="131"/>
      <c r="P52" s="117">
        <v>2011150</v>
      </c>
      <c r="Q52" s="133" t="s">
        <v>59</v>
      </c>
      <c r="R52" s="132">
        <f t="shared" si="20"/>
        <v>26</v>
      </c>
      <c r="S52" s="132">
        <f t="shared" si="21"/>
        <v>5</v>
      </c>
      <c r="T52" s="132">
        <f t="shared" si="22"/>
        <v>0</v>
      </c>
      <c r="U52" s="132">
        <f t="shared" si="23"/>
        <v>0</v>
      </c>
    </row>
    <row r="53" spans="1:21" ht="15" customHeight="1">
      <c r="A53" s="127" t="s">
        <v>87</v>
      </c>
      <c r="B53" s="128">
        <f>SUM(B54:B56)</f>
        <v>1070</v>
      </c>
      <c r="C53" s="128">
        <f t="shared" si="16"/>
        <v>1127</v>
      </c>
      <c r="D53" s="128">
        <f>SUM(D54:D56)</f>
        <v>907</v>
      </c>
      <c r="E53" s="128">
        <f>SUM(E54:E56)</f>
        <v>72</v>
      </c>
      <c r="F53" s="128">
        <f>SUM(F54:F56)</f>
        <v>0</v>
      </c>
      <c r="G53" s="128">
        <f>SUM(G54:G56)</f>
        <v>148</v>
      </c>
      <c r="H53" s="129">
        <f t="shared" si="17"/>
        <v>1084</v>
      </c>
      <c r="I53" s="128">
        <f>SUM(I54:I56)</f>
        <v>934</v>
      </c>
      <c r="J53" s="128">
        <f>SUM(J54:J56)</f>
        <v>72</v>
      </c>
      <c r="K53" s="128">
        <f>SUM(K54:K56)</f>
        <v>0</v>
      </c>
      <c r="L53" s="128">
        <f>SUM(L54:L56)</f>
        <v>78</v>
      </c>
      <c r="M53" s="129">
        <f t="shared" si="18"/>
        <v>-43</v>
      </c>
      <c r="N53" s="129">
        <f t="shared" si="19"/>
        <v>14</v>
      </c>
      <c r="O53" s="131"/>
      <c r="P53" s="117">
        <v>20113</v>
      </c>
      <c r="Q53" s="117" t="s">
        <v>57</v>
      </c>
      <c r="R53" s="132">
        <f t="shared" si="20"/>
        <v>27</v>
      </c>
      <c r="S53" s="132">
        <f t="shared" si="21"/>
        <v>0</v>
      </c>
      <c r="T53" s="132">
        <f t="shared" si="22"/>
        <v>0</v>
      </c>
      <c r="U53" s="132">
        <f t="shared" si="23"/>
        <v>-70</v>
      </c>
    </row>
    <row r="54" spans="1:21" ht="15" customHeight="1">
      <c r="A54" s="127" t="s">
        <v>58</v>
      </c>
      <c r="B54" s="130">
        <v>396</v>
      </c>
      <c r="C54" s="129">
        <f t="shared" si="16"/>
        <v>472</v>
      </c>
      <c r="D54" s="130">
        <v>417</v>
      </c>
      <c r="E54" s="130">
        <v>55</v>
      </c>
      <c r="F54" s="130"/>
      <c r="G54" s="130">
        <v>0</v>
      </c>
      <c r="H54" s="129">
        <f t="shared" si="17"/>
        <v>483</v>
      </c>
      <c r="I54" s="130">
        <v>428</v>
      </c>
      <c r="J54" s="130">
        <v>55</v>
      </c>
      <c r="K54" s="130">
        <v>0</v>
      </c>
      <c r="L54" s="130">
        <v>0</v>
      </c>
      <c r="M54" s="129">
        <f t="shared" si="18"/>
        <v>11</v>
      </c>
      <c r="N54" s="129">
        <f t="shared" si="19"/>
        <v>87</v>
      </c>
      <c r="O54" s="131"/>
      <c r="P54" s="117">
        <v>2011301</v>
      </c>
      <c r="Q54" s="133" t="s">
        <v>59</v>
      </c>
      <c r="R54" s="132">
        <f t="shared" si="20"/>
        <v>11</v>
      </c>
      <c r="S54" s="132">
        <f t="shared" si="21"/>
        <v>0</v>
      </c>
      <c r="T54" s="132">
        <f t="shared" si="22"/>
        <v>0</v>
      </c>
      <c r="U54" s="132">
        <f t="shared" si="23"/>
        <v>0</v>
      </c>
    </row>
    <row r="55" spans="1:21" ht="15" customHeight="1">
      <c r="A55" s="127" t="s">
        <v>60</v>
      </c>
      <c r="B55" s="130">
        <v>112</v>
      </c>
      <c r="C55" s="129">
        <f t="shared" si="16"/>
        <v>148</v>
      </c>
      <c r="D55" s="130">
        <v>0</v>
      </c>
      <c r="E55" s="130">
        <v>0</v>
      </c>
      <c r="F55" s="130"/>
      <c r="G55" s="130">
        <f>142+6</f>
        <v>148</v>
      </c>
      <c r="H55" s="129">
        <f t="shared" si="17"/>
        <v>78</v>
      </c>
      <c r="I55" s="130">
        <v>0</v>
      </c>
      <c r="J55" s="130">
        <v>0</v>
      </c>
      <c r="K55" s="130">
        <v>0</v>
      </c>
      <c r="L55" s="130">
        <v>78</v>
      </c>
      <c r="M55" s="129">
        <f t="shared" si="18"/>
        <v>-70</v>
      </c>
      <c r="N55" s="129">
        <f t="shared" si="19"/>
        <v>-34</v>
      </c>
      <c r="O55" s="131"/>
      <c r="P55" s="117">
        <v>2011302</v>
      </c>
      <c r="Q55" s="133" t="s">
        <v>59</v>
      </c>
      <c r="R55" s="132">
        <f t="shared" si="20"/>
        <v>0</v>
      </c>
      <c r="S55" s="132">
        <f t="shared" si="21"/>
        <v>0</v>
      </c>
      <c r="T55" s="132">
        <f t="shared" si="22"/>
        <v>0</v>
      </c>
      <c r="U55" s="132">
        <f t="shared" si="23"/>
        <v>-70</v>
      </c>
    </row>
    <row r="56" spans="1:21" ht="15" customHeight="1">
      <c r="A56" s="127" t="s">
        <v>79</v>
      </c>
      <c r="B56" s="130">
        <v>562</v>
      </c>
      <c r="C56" s="129">
        <f t="shared" si="16"/>
        <v>507</v>
      </c>
      <c r="D56" s="130">
        <v>490</v>
      </c>
      <c r="E56" s="130">
        <v>17</v>
      </c>
      <c r="F56" s="130"/>
      <c r="G56" s="130">
        <v>0</v>
      </c>
      <c r="H56" s="129">
        <f t="shared" si="17"/>
        <v>523</v>
      </c>
      <c r="I56" s="130">
        <v>506</v>
      </c>
      <c r="J56" s="130">
        <v>17</v>
      </c>
      <c r="K56" s="130">
        <v>0</v>
      </c>
      <c r="L56" s="130">
        <v>0</v>
      </c>
      <c r="M56" s="129">
        <f t="shared" si="18"/>
        <v>16</v>
      </c>
      <c r="N56" s="129">
        <f t="shared" si="19"/>
        <v>-39</v>
      </c>
      <c r="O56" s="131"/>
      <c r="P56" s="117">
        <v>2011350</v>
      </c>
      <c r="Q56" s="133" t="s">
        <v>59</v>
      </c>
      <c r="R56" s="132">
        <f t="shared" si="20"/>
        <v>16</v>
      </c>
      <c r="S56" s="132">
        <f t="shared" si="21"/>
        <v>0</v>
      </c>
      <c r="T56" s="132">
        <f t="shared" si="22"/>
        <v>0</v>
      </c>
      <c r="U56" s="132">
        <f t="shared" si="23"/>
        <v>0</v>
      </c>
    </row>
    <row r="57" spans="1:21" ht="15" customHeight="1">
      <c r="A57" s="127" t="s">
        <v>88</v>
      </c>
      <c r="B57" s="128">
        <f>SUM(B58)</f>
        <v>10</v>
      </c>
      <c r="C57" s="128">
        <f t="shared" si="16"/>
        <v>40</v>
      </c>
      <c r="D57" s="128">
        <f aca="true" t="shared" si="24" ref="D57:L57">SUM(D58)</f>
        <v>0</v>
      </c>
      <c r="E57" s="128">
        <f t="shared" si="24"/>
        <v>0</v>
      </c>
      <c r="F57" s="128">
        <f t="shared" si="24"/>
        <v>0</v>
      </c>
      <c r="G57" s="128">
        <f t="shared" si="24"/>
        <v>40</v>
      </c>
      <c r="H57" s="129">
        <f t="shared" si="17"/>
        <v>40</v>
      </c>
      <c r="I57" s="128">
        <f t="shared" si="24"/>
        <v>0</v>
      </c>
      <c r="J57" s="128">
        <f t="shared" si="24"/>
        <v>0</v>
      </c>
      <c r="K57" s="128">
        <f t="shared" si="24"/>
        <v>0</v>
      </c>
      <c r="L57" s="128">
        <f t="shared" si="24"/>
        <v>40</v>
      </c>
      <c r="M57" s="129">
        <f t="shared" si="18"/>
        <v>0</v>
      </c>
      <c r="N57" s="129">
        <f t="shared" si="19"/>
        <v>30</v>
      </c>
      <c r="O57" s="131"/>
      <c r="P57" s="117">
        <v>20123</v>
      </c>
      <c r="Q57" s="117" t="s">
        <v>57</v>
      </c>
      <c r="R57" s="132">
        <f t="shared" si="20"/>
        <v>0</v>
      </c>
      <c r="S57" s="132">
        <f t="shared" si="21"/>
        <v>0</v>
      </c>
      <c r="T57" s="132">
        <f t="shared" si="22"/>
        <v>0</v>
      </c>
      <c r="U57" s="132">
        <f t="shared" si="23"/>
        <v>0</v>
      </c>
    </row>
    <row r="58" spans="1:21" ht="15" customHeight="1">
      <c r="A58" s="127" t="s">
        <v>89</v>
      </c>
      <c r="B58" s="130">
        <v>10</v>
      </c>
      <c r="C58" s="129">
        <f t="shared" si="16"/>
        <v>40</v>
      </c>
      <c r="D58" s="130">
        <v>0</v>
      </c>
      <c r="E58" s="130">
        <v>0</v>
      </c>
      <c r="F58" s="130"/>
      <c r="G58" s="130">
        <v>40</v>
      </c>
      <c r="H58" s="129">
        <f t="shared" si="17"/>
        <v>40</v>
      </c>
      <c r="I58" s="130">
        <v>0</v>
      </c>
      <c r="J58" s="130">
        <v>0</v>
      </c>
      <c r="K58" s="130">
        <v>0</v>
      </c>
      <c r="L58" s="130">
        <v>40</v>
      </c>
      <c r="M58" s="129">
        <f t="shared" si="18"/>
        <v>0</v>
      </c>
      <c r="N58" s="129">
        <f t="shared" si="19"/>
        <v>30</v>
      </c>
      <c r="O58" s="131"/>
      <c r="P58" s="117">
        <v>2012302</v>
      </c>
      <c r="Q58" s="133" t="s">
        <v>59</v>
      </c>
      <c r="R58" s="132">
        <f t="shared" si="20"/>
        <v>0</v>
      </c>
      <c r="S58" s="132">
        <f t="shared" si="21"/>
        <v>0</v>
      </c>
      <c r="T58" s="132">
        <f t="shared" si="22"/>
        <v>0</v>
      </c>
      <c r="U58" s="132">
        <f t="shared" si="23"/>
        <v>0</v>
      </c>
    </row>
    <row r="59" spans="1:21" ht="15" customHeight="1">
      <c r="A59" s="127" t="s">
        <v>90</v>
      </c>
      <c r="B59" s="128">
        <f>SUM(B60:B62)</f>
        <v>43</v>
      </c>
      <c r="C59" s="128">
        <f t="shared" si="16"/>
        <v>13</v>
      </c>
      <c r="D59" s="128">
        <f>SUM(D60:D62)</f>
        <v>0</v>
      </c>
      <c r="E59" s="128">
        <f>SUM(E60:E62)</f>
        <v>0</v>
      </c>
      <c r="F59" s="128">
        <f>SUM(F60:F62)</f>
        <v>0</v>
      </c>
      <c r="G59" s="128">
        <f>SUM(G60:G62)</f>
        <v>13</v>
      </c>
      <c r="H59" s="129">
        <f t="shared" si="17"/>
        <v>3</v>
      </c>
      <c r="I59" s="128">
        <f>SUM(I60:I62)</f>
        <v>0</v>
      </c>
      <c r="J59" s="128">
        <f>SUM(J60:J62)</f>
        <v>0</v>
      </c>
      <c r="K59" s="128">
        <f>SUM(K60:K62)</f>
        <v>0</v>
      </c>
      <c r="L59" s="128">
        <f>SUM(L60:L62)</f>
        <v>3</v>
      </c>
      <c r="M59" s="129">
        <f t="shared" si="18"/>
        <v>-10</v>
      </c>
      <c r="N59" s="129">
        <f t="shared" si="19"/>
        <v>-40</v>
      </c>
      <c r="O59" s="131"/>
      <c r="P59" s="117">
        <v>20125</v>
      </c>
      <c r="Q59" s="117" t="s">
        <v>57</v>
      </c>
      <c r="R59" s="132">
        <f t="shared" si="20"/>
        <v>0</v>
      </c>
      <c r="S59" s="132">
        <f t="shared" si="21"/>
        <v>0</v>
      </c>
      <c r="T59" s="132">
        <f t="shared" si="22"/>
        <v>0</v>
      </c>
      <c r="U59" s="132">
        <f t="shared" si="23"/>
        <v>-10</v>
      </c>
    </row>
    <row r="60" spans="1:21" ht="15" customHeight="1">
      <c r="A60" s="127" t="s">
        <v>58</v>
      </c>
      <c r="B60" s="130">
        <v>14</v>
      </c>
      <c r="C60" s="129">
        <f t="shared" si="16"/>
        <v>0</v>
      </c>
      <c r="D60" s="130"/>
      <c r="E60" s="130"/>
      <c r="F60" s="130"/>
      <c r="G60" s="130"/>
      <c r="H60" s="129">
        <f t="shared" si="17"/>
        <v>0</v>
      </c>
      <c r="I60" s="130"/>
      <c r="J60" s="130"/>
      <c r="K60" s="130"/>
      <c r="L60" s="130">
        <v>0</v>
      </c>
      <c r="M60" s="129">
        <f t="shared" si="18"/>
        <v>0</v>
      </c>
      <c r="N60" s="129">
        <f t="shared" si="19"/>
        <v>-14</v>
      </c>
      <c r="O60" s="131"/>
      <c r="P60" s="117">
        <v>2012501</v>
      </c>
      <c r="Q60" s="133" t="s">
        <v>59</v>
      </c>
      <c r="R60" s="132">
        <f t="shared" si="20"/>
        <v>0</v>
      </c>
      <c r="S60" s="132">
        <f t="shared" si="21"/>
        <v>0</v>
      </c>
      <c r="T60" s="132">
        <f t="shared" si="22"/>
        <v>0</v>
      </c>
      <c r="U60" s="132">
        <f t="shared" si="23"/>
        <v>0</v>
      </c>
    </row>
    <row r="61" spans="1:21" ht="15" customHeight="1">
      <c r="A61" s="127" t="s">
        <v>60</v>
      </c>
      <c r="B61" s="130">
        <v>28</v>
      </c>
      <c r="C61" s="129">
        <f t="shared" si="16"/>
        <v>13</v>
      </c>
      <c r="D61" s="130">
        <v>0</v>
      </c>
      <c r="E61" s="130">
        <v>0</v>
      </c>
      <c r="F61" s="130"/>
      <c r="G61" s="130">
        <v>13</v>
      </c>
      <c r="H61" s="129">
        <f t="shared" si="17"/>
        <v>3</v>
      </c>
      <c r="I61" s="130">
        <v>0</v>
      </c>
      <c r="J61" s="130">
        <v>0</v>
      </c>
      <c r="K61" s="130">
        <v>0</v>
      </c>
      <c r="L61" s="130">
        <v>3</v>
      </c>
      <c r="M61" s="129">
        <f t="shared" si="18"/>
        <v>-10</v>
      </c>
      <c r="N61" s="129">
        <f t="shared" si="19"/>
        <v>-25</v>
      </c>
      <c r="O61" s="131"/>
      <c r="P61" s="117">
        <v>2012502</v>
      </c>
      <c r="Q61" s="133" t="s">
        <v>59</v>
      </c>
      <c r="R61" s="132">
        <f t="shared" si="20"/>
        <v>0</v>
      </c>
      <c r="S61" s="132">
        <f t="shared" si="21"/>
        <v>0</v>
      </c>
      <c r="T61" s="132">
        <f t="shared" si="22"/>
        <v>0</v>
      </c>
      <c r="U61" s="132">
        <f t="shared" si="23"/>
        <v>-10</v>
      </c>
    </row>
    <row r="62" spans="1:21" ht="15" customHeight="1">
      <c r="A62" s="127" t="s">
        <v>91</v>
      </c>
      <c r="B62" s="130">
        <v>1</v>
      </c>
      <c r="C62" s="129">
        <f t="shared" si="16"/>
        <v>0</v>
      </c>
      <c r="D62" s="130"/>
      <c r="E62" s="130"/>
      <c r="F62" s="130"/>
      <c r="G62" s="130"/>
      <c r="H62" s="129">
        <f t="shared" si="17"/>
        <v>0</v>
      </c>
      <c r="I62" s="130"/>
      <c r="J62" s="130"/>
      <c r="K62" s="130"/>
      <c r="L62" s="130">
        <v>0</v>
      </c>
      <c r="M62" s="129">
        <f t="shared" si="18"/>
        <v>0</v>
      </c>
      <c r="N62" s="129">
        <f t="shared" si="19"/>
        <v>-1</v>
      </c>
      <c r="O62" s="131"/>
      <c r="P62" s="117">
        <v>2012504</v>
      </c>
      <c r="Q62" s="133" t="s">
        <v>59</v>
      </c>
      <c r="R62" s="132">
        <f t="shared" si="20"/>
        <v>0</v>
      </c>
      <c r="S62" s="132">
        <f t="shared" si="21"/>
        <v>0</v>
      </c>
      <c r="T62" s="132">
        <f t="shared" si="22"/>
        <v>0</v>
      </c>
      <c r="U62" s="132">
        <f t="shared" si="23"/>
        <v>0</v>
      </c>
    </row>
    <row r="63" spans="1:21" ht="15" customHeight="1">
      <c r="A63" s="127" t="s">
        <v>92</v>
      </c>
      <c r="B63" s="128">
        <f>SUM(B64:B65)</f>
        <v>300</v>
      </c>
      <c r="C63" s="128">
        <f t="shared" si="16"/>
        <v>345</v>
      </c>
      <c r="D63" s="128">
        <f>SUM(D64:D65)</f>
        <v>265</v>
      </c>
      <c r="E63" s="128">
        <f>SUM(E64:E65)</f>
        <v>21</v>
      </c>
      <c r="F63" s="128">
        <f>SUM(F64:F65)</f>
        <v>0</v>
      </c>
      <c r="G63" s="128">
        <f>SUM(G64:G65)</f>
        <v>59</v>
      </c>
      <c r="H63" s="129">
        <f t="shared" si="17"/>
        <v>360</v>
      </c>
      <c r="I63" s="128">
        <f>SUM(I64:I65)</f>
        <v>280</v>
      </c>
      <c r="J63" s="128">
        <f>SUM(J64:J65)</f>
        <v>21</v>
      </c>
      <c r="K63" s="128">
        <f>SUM(K64:K65)</f>
        <v>0</v>
      </c>
      <c r="L63" s="128">
        <f>SUM(L64:L65)</f>
        <v>59</v>
      </c>
      <c r="M63" s="129">
        <f t="shared" si="18"/>
        <v>15</v>
      </c>
      <c r="N63" s="129">
        <f t="shared" si="19"/>
        <v>60</v>
      </c>
      <c r="O63" s="131"/>
      <c r="P63" s="117">
        <v>20126</v>
      </c>
      <c r="Q63" s="117" t="s">
        <v>57</v>
      </c>
      <c r="R63" s="132">
        <f t="shared" si="20"/>
        <v>15</v>
      </c>
      <c r="S63" s="132">
        <f t="shared" si="21"/>
        <v>0</v>
      </c>
      <c r="T63" s="132">
        <f t="shared" si="22"/>
        <v>0</v>
      </c>
      <c r="U63" s="132">
        <f t="shared" si="23"/>
        <v>0</v>
      </c>
    </row>
    <row r="64" spans="1:21" ht="15" customHeight="1">
      <c r="A64" s="127" t="s">
        <v>58</v>
      </c>
      <c r="B64" s="130">
        <v>227</v>
      </c>
      <c r="C64" s="129">
        <f t="shared" si="16"/>
        <v>286</v>
      </c>
      <c r="D64" s="130">
        <v>265</v>
      </c>
      <c r="E64" s="130">
        <v>21</v>
      </c>
      <c r="F64" s="130"/>
      <c r="G64" s="130">
        <v>0</v>
      </c>
      <c r="H64" s="129">
        <f t="shared" si="17"/>
        <v>301</v>
      </c>
      <c r="I64" s="130">
        <v>280</v>
      </c>
      <c r="J64" s="130">
        <v>21</v>
      </c>
      <c r="K64" s="130">
        <v>0</v>
      </c>
      <c r="L64" s="130">
        <v>0</v>
      </c>
      <c r="M64" s="129">
        <f t="shared" si="18"/>
        <v>15</v>
      </c>
      <c r="N64" s="129">
        <f t="shared" si="19"/>
        <v>74</v>
      </c>
      <c r="O64" s="131"/>
      <c r="P64" s="117">
        <v>2012601</v>
      </c>
      <c r="Q64" s="133" t="s">
        <v>59</v>
      </c>
      <c r="R64" s="132">
        <f t="shared" si="20"/>
        <v>15</v>
      </c>
      <c r="S64" s="132">
        <f t="shared" si="21"/>
        <v>0</v>
      </c>
      <c r="T64" s="132">
        <f t="shared" si="22"/>
        <v>0</v>
      </c>
      <c r="U64" s="132">
        <f t="shared" si="23"/>
        <v>0</v>
      </c>
    </row>
    <row r="65" spans="1:21" ht="15" customHeight="1">
      <c r="A65" s="127" t="s">
        <v>60</v>
      </c>
      <c r="B65" s="130">
        <v>73</v>
      </c>
      <c r="C65" s="129">
        <f t="shared" si="16"/>
        <v>59</v>
      </c>
      <c r="D65" s="130">
        <v>0</v>
      </c>
      <c r="E65" s="130">
        <v>0</v>
      </c>
      <c r="F65" s="130"/>
      <c r="G65" s="130">
        <v>59</v>
      </c>
      <c r="H65" s="129">
        <f t="shared" si="17"/>
        <v>59</v>
      </c>
      <c r="I65" s="130">
        <v>0</v>
      </c>
      <c r="J65" s="130">
        <v>0</v>
      </c>
      <c r="K65" s="130">
        <v>0</v>
      </c>
      <c r="L65" s="130">
        <v>59</v>
      </c>
      <c r="M65" s="129">
        <f t="shared" si="18"/>
        <v>0</v>
      </c>
      <c r="N65" s="129">
        <f t="shared" si="19"/>
        <v>-14</v>
      </c>
      <c r="O65" s="131"/>
      <c r="P65" s="117">
        <v>2012602</v>
      </c>
      <c r="Q65" s="133" t="s">
        <v>59</v>
      </c>
      <c r="R65" s="132">
        <f t="shared" si="20"/>
        <v>0</v>
      </c>
      <c r="S65" s="132">
        <f t="shared" si="21"/>
        <v>0</v>
      </c>
      <c r="T65" s="132">
        <f t="shared" si="22"/>
        <v>0</v>
      </c>
      <c r="U65" s="132">
        <f t="shared" si="23"/>
        <v>0</v>
      </c>
    </row>
    <row r="66" spans="1:21" ht="15" customHeight="1">
      <c r="A66" s="127" t="s">
        <v>93</v>
      </c>
      <c r="B66" s="128">
        <f>SUM(B67)</f>
        <v>45</v>
      </c>
      <c r="C66" s="128">
        <f t="shared" si="16"/>
        <v>90</v>
      </c>
      <c r="D66" s="128">
        <f>SUM(D67)</f>
        <v>78</v>
      </c>
      <c r="E66" s="128">
        <f>SUM(E67)</f>
        <v>12</v>
      </c>
      <c r="F66" s="128">
        <f>SUM(F67)</f>
        <v>0</v>
      </c>
      <c r="G66" s="128">
        <f>SUM(G67)</f>
        <v>0</v>
      </c>
      <c r="H66" s="129">
        <f t="shared" si="17"/>
        <v>95</v>
      </c>
      <c r="I66" s="128">
        <f>SUM(I67)</f>
        <v>83</v>
      </c>
      <c r="J66" s="128">
        <f>SUM(J67)</f>
        <v>12</v>
      </c>
      <c r="K66" s="128">
        <f>SUM(K67)</f>
        <v>0</v>
      </c>
      <c r="L66" s="128">
        <f>SUM(L67)</f>
        <v>0</v>
      </c>
      <c r="M66" s="129">
        <f t="shared" si="18"/>
        <v>5</v>
      </c>
      <c r="N66" s="129">
        <f t="shared" si="19"/>
        <v>50</v>
      </c>
      <c r="O66" s="131"/>
      <c r="P66" s="117">
        <v>20128</v>
      </c>
      <c r="Q66" s="117" t="s">
        <v>57</v>
      </c>
      <c r="R66" s="132">
        <f t="shared" si="20"/>
        <v>5</v>
      </c>
      <c r="S66" s="132">
        <f t="shared" si="21"/>
        <v>0</v>
      </c>
      <c r="T66" s="132">
        <f t="shared" si="22"/>
        <v>0</v>
      </c>
      <c r="U66" s="132">
        <f t="shared" si="23"/>
        <v>0</v>
      </c>
    </row>
    <row r="67" spans="1:21" ht="15" customHeight="1">
      <c r="A67" s="127" t="s">
        <v>58</v>
      </c>
      <c r="B67" s="130">
        <v>45</v>
      </c>
      <c r="C67" s="129">
        <f t="shared" si="16"/>
        <v>90</v>
      </c>
      <c r="D67" s="130">
        <v>78</v>
      </c>
      <c r="E67" s="130">
        <v>12</v>
      </c>
      <c r="F67" s="130"/>
      <c r="G67" s="130">
        <v>0</v>
      </c>
      <c r="H67" s="129">
        <f t="shared" si="17"/>
        <v>95</v>
      </c>
      <c r="I67" s="130">
        <v>83</v>
      </c>
      <c r="J67" s="130">
        <v>12</v>
      </c>
      <c r="K67" s="130">
        <v>0</v>
      </c>
      <c r="L67" s="130">
        <v>0</v>
      </c>
      <c r="M67" s="129">
        <f t="shared" si="18"/>
        <v>5</v>
      </c>
      <c r="N67" s="129">
        <f t="shared" si="19"/>
        <v>50</v>
      </c>
      <c r="O67" s="131"/>
      <c r="P67" s="117">
        <v>2012801</v>
      </c>
      <c r="Q67" s="133" t="s">
        <v>59</v>
      </c>
      <c r="R67" s="132">
        <f t="shared" si="20"/>
        <v>5</v>
      </c>
      <c r="S67" s="132">
        <f t="shared" si="21"/>
        <v>0</v>
      </c>
      <c r="T67" s="132">
        <f t="shared" si="22"/>
        <v>0</v>
      </c>
      <c r="U67" s="132">
        <f t="shared" si="23"/>
        <v>0</v>
      </c>
    </row>
    <row r="68" spans="1:21" ht="15" customHeight="1">
      <c r="A68" s="127" t="s">
        <v>94</v>
      </c>
      <c r="B68" s="128">
        <f>SUM(B69:B72)</f>
        <v>925</v>
      </c>
      <c r="C68" s="128">
        <f t="shared" si="16"/>
        <v>1176</v>
      </c>
      <c r="D68" s="128">
        <f>SUM(D69:D72)</f>
        <v>601</v>
      </c>
      <c r="E68" s="128">
        <f>SUM(E69:E72)</f>
        <v>342</v>
      </c>
      <c r="F68" s="128">
        <f>SUM(F69:F72)</f>
        <v>0</v>
      </c>
      <c r="G68" s="128">
        <f>SUM(G69:G72)</f>
        <v>233</v>
      </c>
      <c r="H68" s="129">
        <f t="shared" si="17"/>
        <v>1283</v>
      </c>
      <c r="I68" s="128">
        <f>SUM(I69:I72)</f>
        <v>675</v>
      </c>
      <c r="J68" s="128">
        <f>SUM(J69:J72)</f>
        <v>335</v>
      </c>
      <c r="K68" s="128">
        <f>SUM(K69:K72)</f>
        <v>0</v>
      </c>
      <c r="L68" s="128">
        <f>SUM(L69:L72)</f>
        <v>273</v>
      </c>
      <c r="M68" s="129">
        <f t="shared" si="18"/>
        <v>107</v>
      </c>
      <c r="N68" s="129">
        <f t="shared" si="19"/>
        <v>358</v>
      </c>
      <c r="O68" s="131"/>
      <c r="P68" s="117">
        <v>20129</v>
      </c>
      <c r="Q68" s="117" t="s">
        <v>57</v>
      </c>
      <c r="R68" s="132">
        <f t="shared" si="20"/>
        <v>74</v>
      </c>
      <c r="S68" s="132">
        <f t="shared" si="21"/>
        <v>-7</v>
      </c>
      <c r="T68" s="132">
        <f t="shared" si="22"/>
        <v>0</v>
      </c>
      <c r="U68" s="132">
        <f t="shared" si="23"/>
        <v>40</v>
      </c>
    </row>
    <row r="69" spans="1:21" ht="15" customHeight="1">
      <c r="A69" s="127" t="s">
        <v>58</v>
      </c>
      <c r="B69" s="130">
        <v>628</v>
      </c>
      <c r="C69" s="129">
        <f t="shared" si="16"/>
        <v>761</v>
      </c>
      <c r="D69" s="130">
        <v>438</v>
      </c>
      <c r="E69" s="130">
        <f>43+280</f>
        <v>323</v>
      </c>
      <c r="F69" s="130"/>
      <c r="G69" s="130">
        <v>0</v>
      </c>
      <c r="H69" s="129">
        <f t="shared" si="17"/>
        <v>831</v>
      </c>
      <c r="I69" s="130">
        <v>506</v>
      </c>
      <c r="J69" s="130">
        <v>325</v>
      </c>
      <c r="K69" s="130">
        <v>0</v>
      </c>
      <c r="L69" s="130">
        <v>0</v>
      </c>
      <c r="M69" s="129">
        <f t="shared" si="18"/>
        <v>70</v>
      </c>
      <c r="N69" s="129">
        <f t="shared" si="19"/>
        <v>203</v>
      </c>
      <c r="O69" s="131"/>
      <c r="P69" s="117">
        <v>2012901</v>
      </c>
      <c r="Q69" s="133" t="s">
        <v>59</v>
      </c>
      <c r="R69" s="132">
        <f t="shared" si="20"/>
        <v>68</v>
      </c>
      <c r="S69" s="132">
        <f t="shared" si="21"/>
        <v>2</v>
      </c>
      <c r="T69" s="132">
        <f t="shared" si="22"/>
        <v>0</v>
      </c>
      <c r="U69" s="132">
        <f t="shared" si="23"/>
        <v>0</v>
      </c>
    </row>
    <row r="70" spans="1:21" ht="15" customHeight="1">
      <c r="A70" s="127" t="s">
        <v>60</v>
      </c>
      <c r="B70" s="130">
        <v>198</v>
      </c>
      <c r="C70" s="129">
        <f t="shared" si="16"/>
        <v>233</v>
      </c>
      <c r="D70" s="130">
        <v>0</v>
      </c>
      <c r="E70" s="130">
        <v>0</v>
      </c>
      <c r="F70" s="130"/>
      <c r="G70" s="130">
        <v>233</v>
      </c>
      <c r="H70" s="129">
        <f t="shared" si="17"/>
        <v>273</v>
      </c>
      <c r="I70" s="130">
        <v>0</v>
      </c>
      <c r="J70" s="130">
        <v>0</v>
      </c>
      <c r="K70" s="130">
        <v>0</v>
      </c>
      <c r="L70" s="130">
        <f>233+40</f>
        <v>273</v>
      </c>
      <c r="M70" s="129">
        <f t="shared" si="18"/>
        <v>40</v>
      </c>
      <c r="N70" s="129">
        <f t="shared" si="19"/>
        <v>75</v>
      </c>
      <c r="O70" s="131"/>
      <c r="P70" s="117">
        <v>2012902</v>
      </c>
      <c r="Q70" s="133" t="s">
        <v>59</v>
      </c>
      <c r="R70" s="132">
        <f t="shared" si="20"/>
        <v>0</v>
      </c>
      <c r="S70" s="132">
        <f t="shared" si="21"/>
        <v>0</v>
      </c>
      <c r="T70" s="132">
        <f t="shared" si="22"/>
        <v>0</v>
      </c>
      <c r="U70" s="132">
        <f t="shared" si="23"/>
        <v>40</v>
      </c>
    </row>
    <row r="71" spans="1:21" ht="15" customHeight="1">
      <c r="A71" s="127" t="s">
        <v>95</v>
      </c>
      <c r="B71" s="130"/>
      <c r="C71" s="129">
        <f t="shared" si="16"/>
        <v>9</v>
      </c>
      <c r="D71" s="130">
        <v>0</v>
      </c>
      <c r="E71" s="130">
        <v>9</v>
      </c>
      <c r="F71" s="130"/>
      <c r="G71" s="130">
        <v>0</v>
      </c>
      <c r="H71" s="129">
        <f aca="true" t="shared" si="25" ref="H71:H135">SUM(I71:L71)</f>
        <v>0</v>
      </c>
      <c r="I71" s="130">
        <v>0</v>
      </c>
      <c r="J71" s="130">
        <v>0</v>
      </c>
      <c r="K71" s="130">
        <v>0</v>
      </c>
      <c r="L71" s="130">
        <v>0</v>
      </c>
      <c r="M71" s="129">
        <f aca="true" t="shared" si="26" ref="M71:M135">H71-C71</f>
        <v>-9</v>
      </c>
      <c r="N71" s="129">
        <f aca="true" t="shared" si="27" ref="N71:N135">H71-B71</f>
        <v>0</v>
      </c>
      <c r="O71" s="131"/>
      <c r="P71" s="117">
        <v>2012906</v>
      </c>
      <c r="Q71" s="133" t="s">
        <v>59</v>
      </c>
      <c r="R71" s="132">
        <f aca="true" t="shared" si="28" ref="R71:R134">I71-D71</f>
        <v>0</v>
      </c>
      <c r="S71" s="132">
        <f aca="true" t="shared" si="29" ref="S71:S134">J71-E71</f>
        <v>-9</v>
      </c>
      <c r="T71" s="132">
        <f aca="true" t="shared" si="30" ref="T71:T134">K71-F71</f>
        <v>0</v>
      </c>
      <c r="U71" s="132">
        <f aca="true" t="shared" si="31" ref="U71:U134">L71-G71</f>
        <v>0</v>
      </c>
    </row>
    <row r="72" spans="1:21" ht="15" customHeight="1">
      <c r="A72" s="127" t="s">
        <v>66</v>
      </c>
      <c r="B72" s="130">
        <v>99</v>
      </c>
      <c r="C72" s="129">
        <f aca="true" t="shared" si="32" ref="C72:C136">SUM(D72:G72)</f>
        <v>173</v>
      </c>
      <c r="D72" s="130">
        <v>163</v>
      </c>
      <c r="E72" s="130">
        <v>10</v>
      </c>
      <c r="F72" s="130"/>
      <c r="G72" s="130">
        <v>0</v>
      </c>
      <c r="H72" s="129">
        <f t="shared" si="25"/>
        <v>179</v>
      </c>
      <c r="I72" s="130">
        <v>169</v>
      </c>
      <c r="J72" s="130">
        <v>10</v>
      </c>
      <c r="K72" s="130">
        <v>0</v>
      </c>
      <c r="L72" s="130">
        <v>0</v>
      </c>
      <c r="M72" s="129">
        <f t="shared" si="26"/>
        <v>6</v>
      </c>
      <c r="N72" s="129">
        <f t="shared" si="27"/>
        <v>80</v>
      </c>
      <c r="O72" s="131"/>
      <c r="P72" s="117">
        <v>2012950</v>
      </c>
      <c r="Q72" s="133" t="s">
        <v>59</v>
      </c>
      <c r="R72" s="132">
        <f t="shared" si="28"/>
        <v>6</v>
      </c>
      <c r="S72" s="132">
        <f t="shared" si="29"/>
        <v>0</v>
      </c>
      <c r="T72" s="132">
        <f t="shared" si="30"/>
        <v>0</v>
      </c>
      <c r="U72" s="132">
        <f t="shared" si="31"/>
        <v>0</v>
      </c>
    </row>
    <row r="73" spans="1:21" ht="15" customHeight="1">
      <c r="A73" s="127" t="s">
        <v>96</v>
      </c>
      <c r="B73" s="128">
        <f>SUM(B74:B76)</f>
        <v>796</v>
      </c>
      <c r="C73" s="128">
        <f t="shared" si="32"/>
        <v>770</v>
      </c>
      <c r="D73" s="128">
        <f>SUM(D74:D76)</f>
        <v>580</v>
      </c>
      <c r="E73" s="128">
        <f>SUM(E74:E76)</f>
        <v>72</v>
      </c>
      <c r="F73" s="128">
        <f>SUM(F74:F76)</f>
        <v>0</v>
      </c>
      <c r="G73" s="128">
        <f>SUM(G74:G76)</f>
        <v>118</v>
      </c>
      <c r="H73" s="129">
        <f t="shared" si="25"/>
        <v>866</v>
      </c>
      <c r="I73" s="128">
        <f>SUM(I74:I76)</f>
        <v>648</v>
      </c>
      <c r="J73" s="128">
        <f>SUM(J74:J76)</f>
        <v>80</v>
      </c>
      <c r="K73" s="128">
        <f>SUM(K74:K76)</f>
        <v>0</v>
      </c>
      <c r="L73" s="128">
        <f>SUM(L74:L76)</f>
        <v>138</v>
      </c>
      <c r="M73" s="129">
        <f t="shared" si="26"/>
        <v>96</v>
      </c>
      <c r="N73" s="129">
        <f t="shared" si="27"/>
        <v>70</v>
      </c>
      <c r="O73" s="131"/>
      <c r="P73" s="117">
        <v>20131</v>
      </c>
      <c r="Q73" s="117" t="s">
        <v>57</v>
      </c>
      <c r="R73" s="132">
        <f t="shared" si="28"/>
        <v>68</v>
      </c>
      <c r="S73" s="132">
        <f t="shared" si="29"/>
        <v>8</v>
      </c>
      <c r="T73" s="132">
        <f t="shared" si="30"/>
        <v>0</v>
      </c>
      <c r="U73" s="132">
        <f t="shared" si="31"/>
        <v>20</v>
      </c>
    </row>
    <row r="74" spans="1:21" ht="15" customHeight="1">
      <c r="A74" s="127" t="s">
        <v>58</v>
      </c>
      <c r="B74" s="130">
        <v>391</v>
      </c>
      <c r="C74" s="129">
        <f t="shared" si="32"/>
        <v>463</v>
      </c>
      <c r="D74" s="130">
        <v>399</v>
      </c>
      <c r="E74" s="130">
        <v>64</v>
      </c>
      <c r="F74" s="130"/>
      <c r="G74" s="130">
        <v>0</v>
      </c>
      <c r="H74" s="129">
        <f t="shared" si="25"/>
        <v>525</v>
      </c>
      <c r="I74" s="130">
        <v>453</v>
      </c>
      <c r="J74" s="130">
        <v>72</v>
      </c>
      <c r="K74" s="130">
        <v>0</v>
      </c>
      <c r="L74" s="130">
        <v>0</v>
      </c>
      <c r="M74" s="129">
        <f t="shared" si="26"/>
        <v>62</v>
      </c>
      <c r="N74" s="129">
        <f t="shared" si="27"/>
        <v>134</v>
      </c>
      <c r="O74" s="131"/>
      <c r="P74" s="117">
        <v>2013101</v>
      </c>
      <c r="Q74" s="133" t="s">
        <v>59</v>
      </c>
      <c r="R74" s="132">
        <f t="shared" si="28"/>
        <v>54</v>
      </c>
      <c r="S74" s="132">
        <f t="shared" si="29"/>
        <v>8</v>
      </c>
      <c r="T74" s="132">
        <f t="shared" si="30"/>
        <v>0</v>
      </c>
      <c r="U74" s="132">
        <f t="shared" si="31"/>
        <v>0</v>
      </c>
    </row>
    <row r="75" spans="1:21" ht="15" customHeight="1">
      <c r="A75" s="127" t="s">
        <v>60</v>
      </c>
      <c r="B75" s="130">
        <v>260</v>
      </c>
      <c r="C75" s="129">
        <f t="shared" si="32"/>
        <v>118</v>
      </c>
      <c r="D75" s="130">
        <v>0</v>
      </c>
      <c r="E75" s="130">
        <v>0</v>
      </c>
      <c r="F75" s="130"/>
      <c r="G75" s="130">
        <v>118</v>
      </c>
      <c r="H75" s="129">
        <f t="shared" si="25"/>
        <v>138</v>
      </c>
      <c r="I75" s="130">
        <v>0</v>
      </c>
      <c r="J75" s="130">
        <v>0</v>
      </c>
      <c r="K75" s="130">
        <v>0</v>
      </c>
      <c r="L75" s="130">
        <v>138</v>
      </c>
      <c r="M75" s="129">
        <f t="shared" si="26"/>
        <v>20</v>
      </c>
      <c r="N75" s="129">
        <f t="shared" si="27"/>
        <v>-122</v>
      </c>
      <c r="O75" s="131"/>
      <c r="P75" s="117">
        <v>2013102</v>
      </c>
      <c r="Q75" s="133" t="s">
        <v>59</v>
      </c>
      <c r="R75" s="132">
        <f t="shared" si="28"/>
        <v>0</v>
      </c>
      <c r="S75" s="132">
        <f t="shared" si="29"/>
        <v>0</v>
      </c>
      <c r="T75" s="132">
        <f t="shared" si="30"/>
        <v>0</v>
      </c>
      <c r="U75" s="132">
        <f t="shared" si="31"/>
        <v>20</v>
      </c>
    </row>
    <row r="76" spans="1:21" ht="15" customHeight="1">
      <c r="A76" s="127" t="s">
        <v>79</v>
      </c>
      <c r="B76" s="130">
        <v>145</v>
      </c>
      <c r="C76" s="129">
        <f t="shared" si="32"/>
        <v>189</v>
      </c>
      <c r="D76" s="130">
        <v>181</v>
      </c>
      <c r="E76" s="130">
        <v>8</v>
      </c>
      <c r="F76" s="130"/>
      <c r="G76" s="130">
        <v>0</v>
      </c>
      <c r="H76" s="129">
        <f t="shared" si="25"/>
        <v>203</v>
      </c>
      <c r="I76" s="130">
        <v>195</v>
      </c>
      <c r="J76" s="130">
        <v>8</v>
      </c>
      <c r="K76" s="130">
        <v>0</v>
      </c>
      <c r="L76" s="130">
        <v>0</v>
      </c>
      <c r="M76" s="129">
        <f t="shared" si="26"/>
        <v>14</v>
      </c>
      <c r="N76" s="129">
        <f t="shared" si="27"/>
        <v>58</v>
      </c>
      <c r="O76" s="131"/>
      <c r="P76" s="117">
        <v>2013150</v>
      </c>
      <c r="Q76" s="133" t="s">
        <v>59</v>
      </c>
      <c r="R76" s="132">
        <f t="shared" si="28"/>
        <v>14</v>
      </c>
      <c r="S76" s="132">
        <f t="shared" si="29"/>
        <v>0</v>
      </c>
      <c r="T76" s="132">
        <f t="shared" si="30"/>
        <v>0</v>
      </c>
      <c r="U76" s="132">
        <f t="shared" si="31"/>
        <v>0</v>
      </c>
    </row>
    <row r="77" spans="1:21" ht="15" customHeight="1">
      <c r="A77" s="127" t="s">
        <v>97</v>
      </c>
      <c r="B77" s="128">
        <f>SUM(B78:B80)</f>
        <v>453</v>
      </c>
      <c r="C77" s="128">
        <f t="shared" si="32"/>
        <v>1126</v>
      </c>
      <c r="D77" s="128">
        <f>SUM(D78:D80)</f>
        <v>375</v>
      </c>
      <c r="E77" s="128">
        <f>SUM(E78:E80)</f>
        <v>35</v>
      </c>
      <c r="F77" s="128">
        <f>SUM(F78:F80)</f>
        <v>0</v>
      </c>
      <c r="G77" s="128">
        <f>SUM(G78:G80)</f>
        <v>716</v>
      </c>
      <c r="H77" s="129">
        <f t="shared" si="25"/>
        <v>1328</v>
      </c>
      <c r="I77" s="128">
        <f>SUM(I78:I80)</f>
        <v>405</v>
      </c>
      <c r="J77" s="128">
        <f>SUM(J78:J80)</f>
        <v>37</v>
      </c>
      <c r="K77" s="128">
        <f>SUM(K78:K80)</f>
        <v>0</v>
      </c>
      <c r="L77" s="128">
        <f>SUM(L78:L80)</f>
        <v>886</v>
      </c>
      <c r="M77" s="129">
        <f t="shared" si="26"/>
        <v>202</v>
      </c>
      <c r="N77" s="129">
        <f t="shared" si="27"/>
        <v>875</v>
      </c>
      <c r="O77" s="131"/>
      <c r="P77" s="117">
        <v>20132</v>
      </c>
      <c r="Q77" s="117" t="s">
        <v>57</v>
      </c>
      <c r="R77" s="132">
        <f t="shared" si="28"/>
        <v>30</v>
      </c>
      <c r="S77" s="132">
        <f t="shared" si="29"/>
        <v>2</v>
      </c>
      <c r="T77" s="132">
        <f t="shared" si="30"/>
        <v>0</v>
      </c>
      <c r="U77" s="132">
        <f t="shared" si="31"/>
        <v>170</v>
      </c>
    </row>
    <row r="78" spans="1:21" ht="15" customHeight="1">
      <c r="A78" s="127" t="s">
        <v>58</v>
      </c>
      <c r="B78" s="130">
        <v>274</v>
      </c>
      <c r="C78" s="129">
        <f t="shared" si="32"/>
        <v>359</v>
      </c>
      <c r="D78" s="130">
        <v>326</v>
      </c>
      <c r="E78" s="130">
        <v>33</v>
      </c>
      <c r="F78" s="130"/>
      <c r="G78" s="130">
        <v>0</v>
      </c>
      <c r="H78" s="129">
        <f t="shared" si="25"/>
        <v>405</v>
      </c>
      <c r="I78" s="130">
        <v>370</v>
      </c>
      <c r="J78" s="130">
        <v>35</v>
      </c>
      <c r="K78" s="130">
        <v>0</v>
      </c>
      <c r="L78" s="130">
        <v>0</v>
      </c>
      <c r="M78" s="129">
        <f t="shared" si="26"/>
        <v>46</v>
      </c>
      <c r="N78" s="129">
        <f t="shared" si="27"/>
        <v>131</v>
      </c>
      <c r="O78" s="131"/>
      <c r="P78" s="117">
        <v>2013201</v>
      </c>
      <c r="Q78" s="133" t="s">
        <v>59</v>
      </c>
      <c r="R78" s="132">
        <f t="shared" si="28"/>
        <v>44</v>
      </c>
      <c r="S78" s="132">
        <f t="shared" si="29"/>
        <v>2</v>
      </c>
      <c r="T78" s="132">
        <f t="shared" si="30"/>
        <v>0</v>
      </c>
      <c r="U78" s="132">
        <f t="shared" si="31"/>
        <v>0</v>
      </c>
    </row>
    <row r="79" spans="1:21" ht="15" customHeight="1">
      <c r="A79" s="127" t="s">
        <v>60</v>
      </c>
      <c r="B79" s="130">
        <v>156</v>
      </c>
      <c r="C79" s="129">
        <f t="shared" si="32"/>
        <v>716</v>
      </c>
      <c r="D79" s="130">
        <v>0</v>
      </c>
      <c r="E79" s="130">
        <v>0</v>
      </c>
      <c r="F79" s="130"/>
      <c r="G79" s="130">
        <v>716</v>
      </c>
      <c r="H79" s="129">
        <f t="shared" si="25"/>
        <v>886</v>
      </c>
      <c r="I79" s="130">
        <v>0</v>
      </c>
      <c r="J79" s="130">
        <v>0</v>
      </c>
      <c r="K79" s="130">
        <v>0</v>
      </c>
      <c r="L79" s="130">
        <v>886</v>
      </c>
      <c r="M79" s="129">
        <f t="shared" si="26"/>
        <v>170</v>
      </c>
      <c r="N79" s="129">
        <f t="shared" si="27"/>
        <v>730</v>
      </c>
      <c r="O79" s="131"/>
      <c r="P79" s="117">
        <v>2013202</v>
      </c>
      <c r="Q79" s="133" t="s">
        <v>59</v>
      </c>
      <c r="R79" s="132">
        <f t="shared" si="28"/>
        <v>0</v>
      </c>
      <c r="S79" s="132">
        <f t="shared" si="29"/>
        <v>0</v>
      </c>
      <c r="T79" s="132">
        <f t="shared" si="30"/>
        <v>0</v>
      </c>
      <c r="U79" s="132">
        <f t="shared" si="31"/>
        <v>170</v>
      </c>
    </row>
    <row r="80" spans="1:21" ht="15" customHeight="1">
      <c r="A80" s="127" t="s">
        <v>79</v>
      </c>
      <c r="B80" s="130">
        <v>23</v>
      </c>
      <c r="C80" s="129">
        <f t="shared" si="32"/>
        <v>51</v>
      </c>
      <c r="D80" s="130">
        <v>49</v>
      </c>
      <c r="E80" s="130">
        <v>2</v>
      </c>
      <c r="F80" s="130"/>
      <c r="G80" s="130">
        <v>0</v>
      </c>
      <c r="H80" s="129">
        <f t="shared" si="25"/>
        <v>37</v>
      </c>
      <c r="I80" s="130">
        <v>35</v>
      </c>
      <c r="J80" s="130">
        <v>2</v>
      </c>
      <c r="K80" s="130">
        <v>0</v>
      </c>
      <c r="L80" s="130">
        <v>0</v>
      </c>
      <c r="M80" s="129">
        <f t="shared" si="26"/>
        <v>-14</v>
      </c>
      <c r="N80" s="129">
        <f t="shared" si="27"/>
        <v>14</v>
      </c>
      <c r="O80" s="131"/>
      <c r="P80" s="117">
        <v>2013250</v>
      </c>
      <c r="Q80" s="133" t="s">
        <v>59</v>
      </c>
      <c r="R80" s="132">
        <f t="shared" si="28"/>
        <v>-14</v>
      </c>
      <c r="S80" s="132">
        <f t="shared" si="29"/>
        <v>0</v>
      </c>
      <c r="T80" s="132">
        <f t="shared" si="30"/>
        <v>0</v>
      </c>
      <c r="U80" s="132">
        <f t="shared" si="31"/>
        <v>0</v>
      </c>
    </row>
    <row r="81" spans="1:21" ht="15" customHeight="1">
      <c r="A81" s="127" t="s">
        <v>98</v>
      </c>
      <c r="B81" s="128">
        <f>SUM(B82:B84)</f>
        <v>1106</v>
      </c>
      <c r="C81" s="128">
        <f t="shared" si="32"/>
        <v>1204</v>
      </c>
      <c r="D81" s="128">
        <f>SUM(D82:D84)</f>
        <v>579</v>
      </c>
      <c r="E81" s="128">
        <f>SUM(E82:E84)</f>
        <v>42</v>
      </c>
      <c r="F81" s="128">
        <f>SUM(F82:F84)</f>
        <v>0</v>
      </c>
      <c r="G81" s="128">
        <f>SUM(G82:G84)</f>
        <v>583</v>
      </c>
      <c r="H81" s="129">
        <f t="shared" si="25"/>
        <v>1998</v>
      </c>
      <c r="I81" s="128">
        <f>SUM(I82:I84)</f>
        <v>957</v>
      </c>
      <c r="J81" s="128">
        <f>SUM(J82:J84)</f>
        <v>55</v>
      </c>
      <c r="K81" s="128">
        <f>SUM(K82:K84)</f>
        <v>0</v>
      </c>
      <c r="L81" s="128">
        <f>SUM(L82:L84)</f>
        <v>986</v>
      </c>
      <c r="M81" s="129">
        <f t="shared" si="26"/>
        <v>794</v>
      </c>
      <c r="N81" s="129">
        <f t="shared" si="27"/>
        <v>892</v>
      </c>
      <c r="O81" s="131"/>
      <c r="P81" s="117">
        <v>20133</v>
      </c>
      <c r="Q81" s="117" t="s">
        <v>57</v>
      </c>
      <c r="R81" s="132">
        <f t="shared" si="28"/>
        <v>378</v>
      </c>
      <c r="S81" s="132">
        <f t="shared" si="29"/>
        <v>13</v>
      </c>
      <c r="T81" s="132">
        <f t="shared" si="30"/>
        <v>0</v>
      </c>
      <c r="U81" s="132">
        <f t="shared" si="31"/>
        <v>403</v>
      </c>
    </row>
    <row r="82" spans="1:21" ht="15" customHeight="1">
      <c r="A82" s="127" t="s">
        <v>58</v>
      </c>
      <c r="B82" s="130">
        <v>493</v>
      </c>
      <c r="C82" s="129">
        <f t="shared" si="32"/>
        <v>572</v>
      </c>
      <c r="D82" s="130">
        <v>522</v>
      </c>
      <c r="E82" s="130">
        <v>38</v>
      </c>
      <c r="F82" s="130"/>
      <c r="G82" s="130">
        <v>12</v>
      </c>
      <c r="H82" s="129">
        <f t="shared" si="25"/>
        <v>867</v>
      </c>
      <c r="I82" s="130">
        <v>821</v>
      </c>
      <c r="J82" s="130">
        <v>46</v>
      </c>
      <c r="K82" s="130">
        <v>0</v>
      </c>
      <c r="L82" s="130">
        <v>0</v>
      </c>
      <c r="M82" s="129">
        <f t="shared" si="26"/>
        <v>295</v>
      </c>
      <c r="N82" s="129">
        <f t="shared" si="27"/>
        <v>374</v>
      </c>
      <c r="O82" s="131"/>
      <c r="P82" s="117">
        <v>2013301</v>
      </c>
      <c r="Q82" s="133" t="s">
        <v>59</v>
      </c>
      <c r="R82" s="132">
        <f t="shared" si="28"/>
        <v>299</v>
      </c>
      <c r="S82" s="132">
        <f t="shared" si="29"/>
        <v>8</v>
      </c>
      <c r="T82" s="132">
        <f t="shared" si="30"/>
        <v>0</v>
      </c>
      <c r="U82" s="132">
        <f t="shared" si="31"/>
        <v>-12</v>
      </c>
    </row>
    <row r="83" spans="1:21" ht="15" customHeight="1">
      <c r="A83" s="127" t="s">
        <v>60</v>
      </c>
      <c r="B83" s="130">
        <v>542</v>
      </c>
      <c r="C83" s="129">
        <f t="shared" si="32"/>
        <v>571</v>
      </c>
      <c r="D83" s="130">
        <v>0</v>
      </c>
      <c r="E83" s="130">
        <v>0</v>
      </c>
      <c r="F83" s="130"/>
      <c r="G83" s="130">
        <v>571</v>
      </c>
      <c r="H83" s="129">
        <f t="shared" si="25"/>
        <v>986</v>
      </c>
      <c r="I83" s="130">
        <v>0</v>
      </c>
      <c r="J83" s="130">
        <v>0</v>
      </c>
      <c r="K83" s="130">
        <v>0</v>
      </c>
      <c r="L83" s="130">
        <f>770+216</f>
        <v>986</v>
      </c>
      <c r="M83" s="129">
        <f t="shared" si="26"/>
        <v>415</v>
      </c>
      <c r="N83" s="129">
        <f t="shared" si="27"/>
        <v>444</v>
      </c>
      <c r="O83" s="131"/>
      <c r="P83" s="117">
        <v>2013302</v>
      </c>
      <c r="Q83" s="133" t="s">
        <v>59</v>
      </c>
      <c r="R83" s="132">
        <f t="shared" si="28"/>
        <v>0</v>
      </c>
      <c r="S83" s="132">
        <f t="shared" si="29"/>
        <v>0</v>
      </c>
      <c r="T83" s="132">
        <f t="shared" si="30"/>
        <v>0</v>
      </c>
      <c r="U83" s="132">
        <f t="shared" si="31"/>
        <v>415</v>
      </c>
    </row>
    <row r="84" spans="1:21" ht="15" customHeight="1">
      <c r="A84" s="127" t="s">
        <v>79</v>
      </c>
      <c r="B84" s="130">
        <v>71</v>
      </c>
      <c r="C84" s="129">
        <f t="shared" si="32"/>
        <v>61</v>
      </c>
      <c r="D84" s="130">
        <v>57</v>
      </c>
      <c r="E84" s="130">
        <v>4</v>
      </c>
      <c r="F84" s="130"/>
      <c r="G84" s="130">
        <v>0</v>
      </c>
      <c r="H84" s="129">
        <f t="shared" si="25"/>
        <v>145</v>
      </c>
      <c r="I84" s="130">
        <v>136</v>
      </c>
      <c r="J84" s="130">
        <v>9</v>
      </c>
      <c r="K84" s="130">
        <v>0</v>
      </c>
      <c r="L84" s="130">
        <v>0</v>
      </c>
      <c r="M84" s="129">
        <f t="shared" si="26"/>
        <v>84</v>
      </c>
      <c r="N84" s="129">
        <f t="shared" si="27"/>
        <v>74</v>
      </c>
      <c r="O84" s="131"/>
      <c r="P84" s="117">
        <v>2013350</v>
      </c>
      <c r="Q84" s="133" t="s">
        <v>59</v>
      </c>
      <c r="R84" s="132">
        <f t="shared" si="28"/>
        <v>79</v>
      </c>
      <c r="S84" s="132">
        <f t="shared" si="29"/>
        <v>5</v>
      </c>
      <c r="T84" s="132">
        <f t="shared" si="30"/>
        <v>0</v>
      </c>
      <c r="U84" s="132">
        <f t="shared" si="31"/>
        <v>0</v>
      </c>
    </row>
    <row r="85" spans="1:21" ht="15" customHeight="1">
      <c r="A85" s="127" t="s">
        <v>99</v>
      </c>
      <c r="B85" s="128">
        <f>SUM(B86:B90)</f>
        <v>388</v>
      </c>
      <c r="C85" s="128">
        <f t="shared" si="32"/>
        <v>477</v>
      </c>
      <c r="D85" s="128">
        <f>SUM(D86:D90)</f>
        <v>335</v>
      </c>
      <c r="E85" s="128">
        <f>SUM(E86:E90)</f>
        <v>30</v>
      </c>
      <c r="F85" s="128">
        <f>SUM(F86:F90)</f>
        <v>0</v>
      </c>
      <c r="G85" s="128">
        <f>SUM(G86:G90)</f>
        <v>112</v>
      </c>
      <c r="H85" s="129">
        <f t="shared" si="25"/>
        <v>488</v>
      </c>
      <c r="I85" s="128">
        <f>SUM(I86:I90)</f>
        <v>345</v>
      </c>
      <c r="J85" s="128">
        <f>SUM(J86:J90)</f>
        <v>31</v>
      </c>
      <c r="K85" s="128">
        <f>SUM(K86:K90)</f>
        <v>0</v>
      </c>
      <c r="L85" s="128">
        <f>SUM(L86:L90)</f>
        <v>112</v>
      </c>
      <c r="M85" s="129">
        <f t="shared" si="26"/>
        <v>11</v>
      </c>
      <c r="N85" s="129">
        <f t="shared" si="27"/>
        <v>100</v>
      </c>
      <c r="O85" s="131"/>
      <c r="P85" s="117">
        <v>20134</v>
      </c>
      <c r="Q85" s="117" t="s">
        <v>57</v>
      </c>
      <c r="R85" s="132">
        <f t="shared" si="28"/>
        <v>10</v>
      </c>
      <c r="S85" s="132">
        <f t="shared" si="29"/>
        <v>1</v>
      </c>
      <c r="T85" s="132">
        <f t="shared" si="30"/>
        <v>0</v>
      </c>
      <c r="U85" s="132">
        <f t="shared" si="31"/>
        <v>0</v>
      </c>
    </row>
    <row r="86" spans="1:21" ht="15" customHeight="1">
      <c r="A86" s="127" t="s">
        <v>58</v>
      </c>
      <c r="B86" s="130">
        <v>212</v>
      </c>
      <c r="C86" s="129">
        <f t="shared" si="32"/>
        <v>284</v>
      </c>
      <c r="D86" s="130">
        <v>257</v>
      </c>
      <c r="E86" s="130">
        <v>27</v>
      </c>
      <c r="F86" s="130"/>
      <c r="G86" s="130">
        <v>0</v>
      </c>
      <c r="H86" s="129">
        <f t="shared" si="25"/>
        <v>291</v>
      </c>
      <c r="I86" s="130">
        <v>264</v>
      </c>
      <c r="J86" s="130">
        <v>27</v>
      </c>
      <c r="K86" s="130">
        <v>0</v>
      </c>
      <c r="L86" s="130">
        <v>0</v>
      </c>
      <c r="M86" s="129">
        <f t="shared" si="26"/>
        <v>7</v>
      </c>
      <c r="N86" s="129">
        <f t="shared" si="27"/>
        <v>79</v>
      </c>
      <c r="O86" s="131"/>
      <c r="P86" s="117">
        <v>2013401</v>
      </c>
      <c r="Q86" s="133" t="s">
        <v>59</v>
      </c>
      <c r="R86" s="132">
        <f t="shared" si="28"/>
        <v>7</v>
      </c>
      <c r="S86" s="132">
        <f t="shared" si="29"/>
        <v>0</v>
      </c>
      <c r="T86" s="132">
        <f t="shared" si="30"/>
        <v>0</v>
      </c>
      <c r="U86" s="132">
        <f t="shared" si="31"/>
        <v>0</v>
      </c>
    </row>
    <row r="87" spans="1:21" ht="15" customHeight="1">
      <c r="A87" s="127" t="s">
        <v>60</v>
      </c>
      <c r="B87" s="130">
        <v>95</v>
      </c>
      <c r="C87" s="129">
        <f t="shared" si="32"/>
        <v>95</v>
      </c>
      <c r="D87" s="130">
        <v>0</v>
      </c>
      <c r="E87" s="130">
        <v>0</v>
      </c>
      <c r="F87" s="130"/>
      <c r="G87" s="130">
        <v>95</v>
      </c>
      <c r="H87" s="129">
        <f t="shared" si="25"/>
        <v>95</v>
      </c>
      <c r="I87" s="130">
        <v>0</v>
      </c>
      <c r="J87" s="130">
        <v>0</v>
      </c>
      <c r="K87" s="130">
        <v>0</v>
      </c>
      <c r="L87" s="130">
        <v>95</v>
      </c>
      <c r="M87" s="129">
        <f t="shared" si="26"/>
        <v>0</v>
      </c>
      <c r="N87" s="129">
        <f t="shared" si="27"/>
        <v>0</v>
      </c>
      <c r="O87" s="131"/>
      <c r="P87" s="117">
        <v>2013402</v>
      </c>
      <c r="Q87" s="133" t="s">
        <v>59</v>
      </c>
      <c r="R87" s="132">
        <f t="shared" si="28"/>
        <v>0</v>
      </c>
      <c r="S87" s="132">
        <f t="shared" si="29"/>
        <v>0</v>
      </c>
      <c r="T87" s="132">
        <f t="shared" si="30"/>
        <v>0</v>
      </c>
      <c r="U87" s="132">
        <f t="shared" si="31"/>
        <v>0</v>
      </c>
    </row>
    <row r="88" spans="1:21" ht="15" customHeight="1">
      <c r="A88" s="127" t="s">
        <v>100</v>
      </c>
      <c r="B88" s="130">
        <v>8</v>
      </c>
      <c r="C88" s="129">
        <f t="shared" si="32"/>
        <v>10</v>
      </c>
      <c r="D88" s="130">
        <v>0</v>
      </c>
      <c r="E88" s="130">
        <v>0</v>
      </c>
      <c r="F88" s="130"/>
      <c r="G88" s="130">
        <v>10</v>
      </c>
      <c r="H88" s="129">
        <f t="shared" si="25"/>
        <v>10</v>
      </c>
      <c r="I88" s="130">
        <v>0</v>
      </c>
      <c r="J88" s="130">
        <v>0</v>
      </c>
      <c r="K88" s="130">
        <v>0</v>
      </c>
      <c r="L88" s="130">
        <v>10</v>
      </c>
      <c r="M88" s="129">
        <f t="shared" si="26"/>
        <v>0</v>
      </c>
      <c r="N88" s="129">
        <f t="shared" si="27"/>
        <v>2</v>
      </c>
      <c r="O88" s="131"/>
      <c r="P88" s="117">
        <v>2013404</v>
      </c>
      <c r="Q88" s="133" t="s">
        <v>59</v>
      </c>
      <c r="R88" s="132">
        <f t="shared" si="28"/>
        <v>0</v>
      </c>
      <c r="S88" s="132">
        <f t="shared" si="29"/>
        <v>0</v>
      </c>
      <c r="T88" s="132">
        <f t="shared" si="30"/>
        <v>0</v>
      </c>
      <c r="U88" s="132">
        <f t="shared" si="31"/>
        <v>0</v>
      </c>
    </row>
    <row r="89" spans="1:21" ht="15" customHeight="1">
      <c r="A89" s="127" t="s">
        <v>101</v>
      </c>
      <c r="B89" s="130">
        <v>7</v>
      </c>
      <c r="C89" s="129">
        <f t="shared" si="32"/>
        <v>7</v>
      </c>
      <c r="D89" s="130">
        <v>0</v>
      </c>
      <c r="E89" s="130">
        <v>0</v>
      </c>
      <c r="F89" s="130"/>
      <c r="G89" s="130">
        <v>7</v>
      </c>
      <c r="H89" s="129">
        <f t="shared" si="25"/>
        <v>7</v>
      </c>
      <c r="I89" s="130">
        <v>0</v>
      </c>
      <c r="J89" s="130">
        <v>0</v>
      </c>
      <c r="K89" s="130">
        <v>0</v>
      </c>
      <c r="L89" s="130">
        <v>7</v>
      </c>
      <c r="M89" s="129">
        <f t="shared" si="26"/>
        <v>0</v>
      </c>
      <c r="N89" s="129">
        <f t="shared" si="27"/>
        <v>0</v>
      </c>
      <c r="O89" s="131"/>
      <c r="P89" s="117">
        <v>2013405</v>
      </c>
      <c r="Q89" s="133" t="s">
        <v>59</v>
      </c>
      <c r="R89" s="132">
        <f t="shared" si="28"/>
        <v>0</v>
      </c>
      <c r="S89" s="132">
        <f t="shared" si="29"/>
        <v>0</v>
      </c>
      <c r="T89" s="132">
        <f t="shared" si="30"/>
        <v>0</v>
      </c>
      <c r="U89" s="132">
        <f t="shared" si="31"/>
        <v>0</v>
      </c>
    </row>
    <row r="90" spans="1:21" ht="15" customHeight="1">
      <c r="A90" s="127" t="s">
        <v>63</v>
      </c>
      <c r="B90" s="130">
        <v>66</v>
      </c>
      <c r="C90" s="129">
        <f t="shared" si="32"/>
        <v>81</v>
      </c>
      <c r="D90" s="130">
        <v>78</v>
      </c>
      <c r="E90" s="130">
        <v>3</v>
      </c>
      <c r="F90" s="130"/>
      <c r="G90" s="130">
        <v>0</v>
      </c>
      <c r="H90" s="129">
        <f t="shared" si="25"/>
        <v>85</v>
      </c>
      <c r="I90" s="130">
        <v>81</v>
      </c>
      <c r="J90" s="130">
        <v>4</v>
      </c>
      <c r="K90" s="130">
        <v>0</v>
      </c>
      <c r="L90" s="130">
        <v>0</v>
      </c>
      <c r="M90" s="129">
        <f t="shared" si="26"/>
        <v>4</v>
      </c>
      <c r="N90" s="129">
        <f t="shared" si="27"/>
        <v>19</v>
      </c>
      <c r="O90" s="131"/>
      <c r="P90" s="117">
        <v>2013450</v>
      </c>
      <c r="Q90" s="133" t="s">
        <v>59</v>
      </c>
      <c r="R90" s="132">
        <f t="shared" si="28"/>
        <v>3</v>
      </c>
      <c r="S90" s="132">
        <f t="shared" si="29"/>
        <v>1</v>
      </c>
      <c r="T90" s="132">
        <f t="shared" si="30"/>
        <v>0</v>
      </c>
      <c r="U90" s="132">
        <f t="shared" si="31"/>
        <v>0</v>
      </c>
    </row>
    <row r="91" spans="1:21" ht="15" customHeight="1">
      <c r="A91" s="127" t="s">
        <v>102</v>
      </c>
      <c r="B91" s="128">
        <f>SUM(B92:B94)</f>
        <v>617</v>
      </c>
      <c r="C91" s="128">
        <f t="shared" si="32"/>
        <v>661</v>
      </c>
      <c r="D91" s="128">
        <f>SUM(D92:D94)</f>
        <v>565</v>
      </c>
      <c r="E91" s="128">
        <f>SUM(E92:E94)</f>
        <v>51</v>
      </c>
      <c r="F91" s="128">
        <f>SUM(F92:F94)</f>
        <v>0</v>
      </c>
      <c r="G91" s="128">
        <f>SUM(G92:G94)</f>
        <v>45</v>
      </c>
      <c r="H91" s="129">
        <f t="shared" si="25"/>
        <v>739</v>
      </c>
      <c r="I91" s="128">
        <f>SUM(I92:I94)</f>
        <v>635</v>
      </c>
      <c r="J91" s="128">
        <f>SUM(J92:J94)</f>
        <v>59</v>
      </c>
      <c r="K91" s="128">
        <f>SUM(K92:K94)</f>
        <v>0</v>
      </c>
      <c r="L91" s="128">
        <f>SUM(L92:L94)</f>
        <v>45</v>
      </c>
      <c r="M91" s="129">
        <f t="shared" si="26"/>
        <v>78</v>
      </c>
      <c r="N91" s="129">
        <f t="shared" si="27"/>
        <v>122</v>
      </c>
      <c r="O91" s="131"/>
      <c r="P91" s="117">
        <v>20136</v>
      </c>
      <c r="Q91" s="117" t="s">
        <v>57</v>
      </c>
      <c r="R91" s="132">
        <f t="shared" si="28"/>
        <v>70</v>
      </c>
      <c r="S91" s="132">
        <f t="shared" si="29"/>
        <v>8</v>
      </c>
      <c r="T91" s="132">
        <f t="shared" si="30"/>
        <v>0</v>
      </c>
      <c r="U91" s="132">
        <f t="shared" si="31"/>
        <v>0</v>
      </c>
    </row>
    <row r="92" spans="1:21" ht="15" customHeight="1">
      <c r="A92" s="127" t="s">
        <v>58</v>
      </c>
      <c r="B92" s="130">
        <v>477</v>
      </c>
      <c r="C92" s="129">
        <f t="shared" si="32"/>
        <v>513</v>
      </c>
      <c r="D92" s="130">
        <v>464</v>
      </c>
      <c r="E92" s="130">
        <v>49</v>
      </c>
      <c r="F92" s="130"/>
      <c r="G92" s="130">
        <v>0</v>
      </c>
      <c r="H92" s="129">
        <f t="shared" si="25"/>
        <v>578</v>
      </c>
      <c r="I92" s="130">
        <v>524</v>
      </c>
      <c r="J92" s="130">
        <v>54</v>
      </c>
      <c r="K92" s="130">
        <v>0</v>
      </c>
      <c r="L92" s="130">
        <v>0</v>
      </c>
      <c r="M92" s="129">
        <f t="shared" si="26"/>
        <v>65</v>
      </c>
      <c r="N92" s="129">
        <f t="shared" si="27"/>
        <v>101</v>
      </c>
      <c r="O92" s="131"/>
      <c r="P92" s="117">
        <v>2013601</v>
      </c>
      <c r="Q92" s="133" t="s">
        <v>59</v>
      </c>
      <c r="R92" s="132">
        <f t="shared" si="28"/>
        <v>60</v>
      </c>
      <c r="S92" s="132">
        <f t="shared" si="29"/>
        <v>5</v>
      </c>
      <c r="T92" s="132">
        <f t="shared" si="30"/>
        <v>0</v>
      </c>
      <c r="U92" s="132">
        <f t="shared" si="31"/>
        <v>0</v>
      </c>
    </row>
    <row r="93" spans="1:21" ht="15" customHeight="1">
      <c r="A93" s="127" t="s">
        <v>60</v>
      </c>
      <c r="B93" s="130">
        <v>45</v>
      </c>
      <c r="C93" s="129">
        <f t="shared" si="32"/>
        <v>45</v>
      </c>
      <c r="D93" s="130">
        <v>0</v>
      </c>
      <c r="E93" s="130">
        <v>0</v>
      </c>
      <c r="F93" s="130"/>
      <c r="G93" s="130">
        <v>45</v>
      </c>
      <c r="H93" s="129">
        <f t="shared" si="25"/>
        <v>45</v>
      </c>
      <c r="I93" s="130">
        <v>0</v>
      </c>
      <c r="J93" s="130">
        <v>0</v>
      </c>
      <c r="K93" s="130">
        <v>0</v>
      </c>
      <c r="L93" s="130">
        <v>45</v>
      </c>
      <c r="M93" s="129">
        <f t="shared" si="26"/>
        <v>0</v>
      </c>
      <c r="N93" s="129">
        <f t="shared" si="27"/>
        <v>0</v>
      </c>
      <c r="O93" s="131"/>
      <c r="P93" s="117">
        <v>2013602</v>
      </c>
      <c r="Q93" s="133" t="s">
        <v>59</v>
      </c>
      <c r="R93" s="132">
        <f t="shared" si="28"/>
        <v>0</v>
      </c>
      <c r="S93" s="132">
        <f t="shared" si="29"/>
        <v>0</v>
      </c>
      <c r="T93" s="132">
        <f t="shared" si="30"/>
        <v>0</v>
      </c>
      <c r="U93" s="132">
        <f t="shared" si="31"/>
        <v>0</v>
      </c>
    </row>
    <row r="94" spans="1:21" ht="15" customHeight="1">
      <c r="A94" s="127" t="s">
        <v>79</v>
      </c>
      <c r="B94" s="130">
        <v>95</v>
      </c>
      <c r="C94" s="129">
        <f t="shared" si="32"/>
        <v>103</v>
      </c>
      <c r="D94" s="130">
        <v>101</v>
      </c>
      <c r="E94" s="130">
        <v>2</v>
      </c>
      <c r="F94" s="130"/>
      <c r="G94" s="130">
        <v>0</v>
      </c>
      <c r="H94" s="129">
        <f t="shared" si="25"/>
        <v>116</v>
      </c>
      <c r="I94" s="130">
        <v>111</v>
      </c>
      <c r="J94" s="130">
        <v>5</v>
      </c>
      <c r="K94" s="130">
        <v>0</v>
      </c>
      <c r="L94" s="130">
        <v>0</v>
      </c>
      <c r="M94" s="129">
        <f t="shared" si="26"/>
        <v>13</v>
      </c>
      <c r="N94" s="129">
        <f t="shared" si="27"/>
        <v>21</v>
      </c>
      <c r="O94" s="131"/>
      <c r="P94" s="117">
        <v>2013650</v>
      </c>
      <c r="Q94" s="133" t="s">
        <v>59</v>
      </c>
      <c r="R94" s="132">
        <f t="shared" si="28"/>
        <v>10</v>
      </c>
      <c r="S94" s="132">
        <f t="shared" si="29"/>
        <v>3</v>
      </c>
      <c r="T94" s="132">
        <f t="shared" si="30"/>
        <v>0</v>
      </c>
      <c r="U94" s="132">
        <f t="shared" si="31"/>
        <v>0</v>
      </c>
    </row>
    <row r="95" spans="1:21" ht="15" customHeight="1">
      <c r="A95" s="127" t="s">
        <v>103</v>
      </c>
      <c r="B95" s="128">
        <f>SUM(B96:B104)</f>
        <v>2312</v>
      </c>
      <c r="C95" s="128">
        <f t="shared" si="32"/>
        <v>2576</v>
      </c>
      <c r="D95" s="128">
        <f>SUM(D96:D104)</f>
        <v>1857</v>
      </c>
      <c r="E95" s="128">
        <f>SUM(E96:E104)</f>
        <v>250</v>
      </c>
      <c r="F95" s="128">
        <f>SUM(F96:F104)</f>
        <v>0</v>
      </c>
      <c r="G95" s="128">
        <f>SUM(G96:G104)</f>
        <v>469</v>
      </c>
      <c r="H95" s="129">
        <f t="shared" si="25"/>
        <v>2859</v>
      </c>
      <c r="I95" s="128">
        <f>SUM(I96:I104)</f>
        <v>2070</v>
      </c>
      <c r="J95" s="128">
        <f>SUM(J96:J104)</f>
        <v>250</v>
      </c>
      <c r="K95" s="128">
        <f>SUM(K96:K104)</f>
        <v>0</v>
      </c>
      <c r="L95" s="128">
        <f>SUM(L96:L104)</f>
        <v>539</v>
      </c>
      <c r="M95" s="129">
        <f t="shared" si="26"/>
        <v>283</v>
      </c>
      <c r="N95" s="129">
        <f t="shared" si="27"/>
        <v>547</v>
      </c>
      <c r="O95" s="131"/>
      <c r="P95" s="117">
        <v>20138</v>
      </c>
      <c r="Q95" s="117" t="s">
        <v>57</v>
      </c>
      <c r="R95" s="132">
        <f t="shared" si="28"/>
        <v>213</v>
      </c>
      <c r="S95" s="132">
        <f t="shared" si="29"/>
        <v>0</v>
      </c>
      <c r="T95" s="132">
        <f t="shared" si="30"/>
        <v>0</v>
      </c>
      <c r="U95" s="132">
        <f t="shared" si="31"/>
        <v>70</v>
      </c>
    </row>
    <row r="96" spans="1:21" ht="15" customHeight="1">
      <c r="A96" s="127" t="s">
        <v>58</v>
      </c>
      <c r="B96" s="130">
        <v>1687</v>
      </c>
      <c r="C96" s="129">
        <f t="shared" si="32"/>
        <v>2056</v>
      </c>
      <c r="D96" s="130">
        <v>1808</v>
      </c>
      <c r="E96" s="130">
        <v>248</v>
      </c>
      <c r="F96" s="130"/>
      <c r="G96" s="130">
        <v>0</v>
      </c>
      <c r="H96" s="129">
        <f t="shared" si="25"/>
        <v>2264</v>
      </c>
      <c r="I96" s="130">
        <f>2025-9</f>
        <v>2016</v>
      </c>
      <c r="J96" s="130">
        <v>248</v>
      </c>
      <c r="K96" s="130">
        <v>0</v>
      </c>
      <c r="L96" s="130">
        <v>0</v>
      </c>
      <c r="M96" s="129">
        <f t="shared" si="26"/>
        <v>208</v>
      </c>
      <c r="N96" s="129">
        <f t="shared" si="27"/>
        <v>577</v>
      </c>
      <c r="O96" s="131"/>
      <c r="P96" s="117">
        <v>2013801</v>
      </c>
      <c r="Q96" s="133" t="s">
        <v>59</v>
      </c>
      <c r="R96" s="132">
        <f t="shared" si="28"/>
        <v>208</v>
      </c>
      <c r="S96" s="132">
        <f t="shared" si="29"/>
        <v>0</v>
      </c>
      <c r="T96" s="132">
        <f t="shared" si="30"/>
        <v>0</v>
      </c>
      <c r="U96" s="132">
        <f t="shared" si="31"/>
        <v>0</v>
      </c>
    </row>
    <row r="97" spans="1:21" ht="15" customHeight="1">
      <c r="A97" s="127" t="s">
        <v>60</v>
      </c>
      <c r="B97" s="130">
        <v>391</v>
      </c>
      <c r="C97" s="129">
        <f t="shared" si="32"/>
        <v>446</v>
      </c>
      <c r="D97" s="130">
        <v>0</v>
      </c>
      <c r="E97" s="130">
        <v>0</v>
      </c>
      <c r="F97" s="130"/>
      <c r="G97" s="130">
        <v>446</v>
      </c>
      <c r="H97" s="129">
        <f t="shared" si="25"/>
        <v>291</v>
      </c>
      <c r="I97" s="130">
        <v>0</v>
      </c>
      <c r="J97" s="130">
        <v>0</v>
      </c>
      <c r="K97" s="130">
        <v>0</v>
      </c>
      <c r="L97" s="130">
        <f>311-20</f>
        <v>291</v>
      </c>
      <c r="M97" s="129">
        <f t="shared" si="26"/>
        <v>-155</v>
      </c>
      <c r="N97" s="129">
        <f t="shared" si="27"/>
        <v>-100</v>
      </c>
      <c r="O97" s="131"/>
      <c r="P97" s="117">
        <v>2013802</v>
      </c>
      <c r="Q97" s="133" t="s">
        <v>59</v>
      </c>
      <c r="R97" s="132">
        <f t="shared" si="28"/>
        <v>0</v>
      </c>
      <c r="S97" s="132">
        <f t="shared" si="29"/>
        <v>0</v>
      </c>
      <c r="T97" s="132">
        <f t="shared" si="30"/>
        <v>0</v>
      </c>
      <c r="U97" s="132">
        <f t="shared" si="31"/>
        <v>-155</v>
      </c>
    </row>
    <row r="98" spans="1:21" ht="15" customHeight="1">
      <c r="A98" s="127" t="s">
        <v>104</v>
      </c>
      <c r="B98" s="130">
        <v>5</v>
      </c>
      <c r="C98" s="129">
        <f t="shared" si="32"/>
        <v>0</v>
      </c>
      <c r="D98" s="130"/>
      <c r="E98" s="130"/>
      <c r="F98" s="130"/>
      <c r="G98" s="130"/>
      <c r="H98" s="129">
        <f t="shared" si="25"/>
        <v>0</v>
      </c>
      <c r="I98" s="130"/>
      <c r="J98" s="130"/>
      <c r="K98" s="130"/>
      <c r="L98" s="130">
        <v>0</v>
      </c>
      <c r="M98" s="129">
        <f t="shared" si="26"/>
        <v>0</v>
      </c>
      <c r="N98" s="129">
        <f t="shared" si="27"/>
        <v>-5</v>
      </c>
      <c r="O98" s="131"/>
      <c r="P98" s="117">
        <v>2013804</v>
      </c>
      <c r="Q98" s="133" t="s">
        <v>59</v>
      </c>
      <c r="R98" s="132">
        <f t="shared" si="28"/>
        <v>0</v>
      </c>
      <c r="S98" s="132">
        <f t="shared" si="29"/>
        <v>0</v>
      </c>
      <c r="T98" s="132">
        <f t="shared" si="30"/>
        <v>0</v>
      </c>
      <c r="U98" s="132">
        <f t="shared" si="31"/>
        <v>0</v>
      </c>
    </row>
    <row r="99" spans="1:21" ht="15" customHeight="1">
      <c r="A99" s="127" t="s">
        <v>105</v>
      </c>
      <c r="B99" s="130">
        <v>2</v>
      </c>
      <c r="C99" s="129">
        <f t="shared" si="32"/>
        <v>10</v>
      </c>
      <c r="D99" s="130">
        <v>0</v>
      </c>
      <c r="E99" s="130">
        <v>0</v>
      </c>
      <c r="F99" s="130"/>
      <c r="G99" s="130">
        <v>10</v>
      </c>
      <c r="H99" s="129">
        <f t="shared" si="25"/>
        <v>0</v>
      </c>
      <c r="I99" s="130"/>
      <c r="J99" s="130"/>
      <c r="K99" s="130"/>
      <c r="L99" s="130">
        <v>0</v>
      </c>
      <c r="M99" s="129">
        <f t="shared" si="26"/>
        <v>-10</v>
      </c>
      <c r="N99" s="129">
        <f t="shared" si="27"/>
        <v>-2</v>
      </c>
      <c r="O99" s="131"/>
      <c r="P99" s="117">
        <v>2013810</v>
      </c>
      <c r="Q99" s="133" t="s">
        <v>59</v>
      </c>
      <c r="R99" s="132">
        <f t="shared" si="28"/>
        <v>0</v>
      </c>
      <c r="S99" s="132">
        <f t="shared" si="29"/>
        <v>0</v>
      </c>
      <c r="T99" s="132">
        <f t="shared" si="30"/>
        <v>0</v>
      </c>
      <c r="U99" s="132">
        <f t="shared" si="31"/>
        <v>-10</v>
      </c>
    </row>
    <row r="100" spans="1:21" ht="15" customHeight="1">
      <c r="A100" s="127" t="s">
        <v>106</v>
      </c>
      <c r="B100" s="130">
        <v>0</v>
      </c>
      <c r="C100" s="129">
        <f t="shared" si="32"/>
        <v>1</v>
      </c>
      <c r="D100" s="130">
        <v>0</v>
      </c>
      <c r="E100" s="130">
        <v>0</v>
      </c>
      <c r="F100" s="130"/>
      <c r="G100" s="130">
        <v>1</v>
      </c>
      <c r="H100" s="129">
        <f t="shared" si="25"/>
        <v>0</v>
      </c>
      <c r="I100" s="130"/>
      <c r="J100" s="130"/>
      <c r="K100" s="130"/>
      <c r="L100" s="130">
        <v>0</v>
      </c>
      <c r="M100" s="129">
        <f t="shared" si="26"/>
        <v>-1</v>
      </c>
      <c r="N100" s="129">
        <f t="shared" si="27"/>
        <v>0</v>
      </c>
      <c r="O100" s="131"/>
      <c r="P100" s="117">
        <v>2013814</v>
      </c>
      <c r="Q100" s="133" t="s">
        <v>59</v>
      </c>
      <c r="R100" s="132">
        <f t="shared" si="28"/>
        <v>0</v>
      </c>
      <c r="S100" s="132">
        <f t="shared" si="29"/>
        <v>0</v>
      </c>
      <c r="T100" s="132">
        <f t="shared" si="30"/>
        <v>0</v>
      </c>
      <c r="U100" s="132">
        <f t="shared" si="31"/>
        <v>-1</v>
      </c>
    </row>
    <row r="101" spans="1:21" ht="15" customHeight="1">
      <c r="A101" s="127" t="s">
        <v>107</v>
      </c>
      <c r="B101" s="130">
        <v>0</v>
      </c>
      <c r="C101" s="129">
        <f t="shared" si="32"/>
        <v>2</v>
      </c>
      <c r="D101" s="130">
        <v>0</v>
      </c>
      <c r="E101" s="130">
        <v>0</v>
      </c>
      <c r="F101" s="130"/>
      <c r="G101" s="130">
        <v>2</v>
      </c>
      <c r="H101" s="129">
        <f t="shared" si="25"/>
        <v>2</v>
      </c>
      <c r="I101" s="130">
        <v>0</v>
      </c>
      <c r="J101" s="130">
        <v>0</v>
      </c>
      <c r="K101" s="130">
        <v>0</v>
      </c>
      <c r="L101" s="130">
        <v>2</v>
      </c>
      <c r="M101" s="129">
        <f t="shared" si="26"/>
        <v>0</v>
      </c>
      <c r="N101" s="129">
        <f t="shared" si="27"/>
        <v>2</v>
      </c>
      <c r="O101" s="131"/>
      <c r="P101" s="117">
        <v>2013815</v>
      </c>
      <c r="Q101" s="133" t="s">
        <v>59</v>
      </c>
      <c r="R101" s="132">
        <f t="shared" si="28"/>
        <v>0</v>
      </c>
      <c r="S101" s="132">
        <f t="shared" si="29"/>
        <v>0</v>
      </c>
      <c r="T101" s="132">
        <f t="shared" si="30"/>
        <v>0</v>
      </c>
      <c r="U101" s="132">
        <f t="shared" si="31"/>
        <v>0</v>
      </c>
    </row>
    <row r="102" spans="1:21" ht="15" customHeight="1">
      <c r="A102" s="127" t="s">
        <v>108</v>
      </c>
      <c r="B102" s="130">
        <v>176</v>
      </c>
      <c r="C102" s="129">
        <f t="shared" si="32"/>
        <v>0</v>
      </c>
      <c r="D102" s="130"/>
      <c r="E102" s="130"/>
      <c r="F102" s="130"/>
      <c r="G102" s="130"/>
      <c r="H102" s="129">
        <f t="shared" si="25"/>
        <v>236</v>
      </c>
      <c r="I102" s="130">
        <v>0</v>
      </c>
      <c r="J102" s="130">
        <v>0</v>
      </c>
      <c r="K102" s="130">
        <v>0</v>
      </c>
      <c r="L102" s="130">
        <v>236</v>
      </c>
      <c r="M102" s="129">
        <f t="shared" si="26"/>
        <v>236</v>
      </c>
      <c r="N102" s="129">
        <f t="shared" si="27"/>
        <v>60</v>
      </c>
      <c r="O102" s="131"/>
      <c r="P102" s="117">
        <v>2013816</v>
      </c>
      <c r="Q102" s="133" t="s">
        <v>59</v>
      </c>
      <c r="R102" s="132">
        <f t="shared" si="28"/>
        <v>0</v>
      </c>
      <c r="S102" s="132">
        <f t="shared" si="29"/>
        <v>0</v>
      </c>
      <c r="T102" s="132">
        <f t="shared" si="30"/>
        <v>0</v>
      </c>
      <c r="U102" s="132">
        <f t="shared" si="31"/>
        <v>236</v>
      </c>
    </row>
    <row r="103" spans="1:21" ht="15" customHeight="1">
      <c r="A103" s="127" t="s">
        <v>109</v>
      </c>
      <c r="B103" s="130">
        <v>51</v>
      </c>
      <c r="C103" s="129">
        <f t="shared" si="32"/>
        <v>51</v>
      </c>
      <c r="D103" s="130">
        <v>49</v>
      </c>
      <c r="E103" s="130">
        <v>2</v>
      </c>
      <c r="F103" s="130"/>
      <c r="G103" s="130">
        <v>0</v>
      </c>
      <c r="H103" s="129">
        <f t="shared" si="25"/>
        <v>56</v>
      </c>
      <c r="I103" s="130">
        <v>54</v>
      </c>
      <c r="J103" s="130">
        <v>2</v>
      </c>
      <c r="K103" s="130">
        <v>0</v>
      </c>
      <c r="L103" s="130">
        <v>0</v>
      </c>
      <c r="M103" s="129">
        <f t="shared" si="26"/>
        <v>5</v>
      </c>
      <c r="N103" s="129">
        <f t="shared" si="27"/>
        <v>5</v>
      </c>
      <c r="O103" s="131"/>
      <c r="P103" s="117">
        <v>2013850</v>
      </c>
      <c r="Q103" s="133" t="s">
        <v>59</v>
      </c>
      <c r="R103" s="132">
        <f t="shared" si="28"/>
        <v>5</v>
      </c>
      <c r="S103" s="132">
        <f t="shared" si="29"/>
        <v>0</v>
      </c>
      <c r="T103" s="132">
        <f t="shared" si="30"/>
        <v>0</v>
      </c>
      <c r="U103" s="132">
        <f t="shared" si="31"/>
        <v>0</v>
      </c>
    </row>
    <row r="104" spans="1:21" ht="15" customHeight="1">
      <c r="A104" s="127" t="s">
        <v>110</v>
      </c>
      <c r="B104" s="130"/>
      <c r="C104" s="129">
        <f t="shared" si="32"/>
        <v>10</v>
      </c>
      <c r="D104" s="130">
        <v>0</v>
      </c>
      <c r="E104" s="130">
        <v>0</v>
      </c>
      <c r="F104" s="130"/>
      <c r="G104" s="130">
        <v>10</v>
      </c>
      <c r="H104" s="129">
        <f t="shared" si="25"/>
        <v>10</v>
      </c>
      <c r="I104" s="130">
        <v>0</v>
      </c>
      <c r="J104" s="130">
        <v>0</v>
      </c>
      <c r="K104" s="130">
        <v>0</v>
      </c>
      <c r="L104" s="130">
        <v>10</v>
      </c>
      <c r="M104" s="129">
        <f t="shared" si="26"/>
        <v>0</v>
      </c>
      <c r="N104" s="129">
        <f t="shared" si="27"/>
        <v>10</v>
      </c>
      <c r="O104" s="131"/>
      <c r="P104" s="117">
        <v>2013899</v>
      </c>
      <c r="Q104" s="133" t="s">
        <v>59</v>
      </c>
      <c r="R104" s="132">
        <f t="shared" si="28"/>
        <v>0</v>
      </c>
      <c r="S104" s="132">
        <f t="shared" si="29"/>
        <v>0</v>
      </c>
      <c r="T104" s="132">
        <f t="shared" si="30"/>
        <v>0</v>
      </c>
      <c r="U104" s="132">
        <f t="shared" si="31"/>
        <v>0</v>
      </c>
    </row>
    <row r="105" spans="1:21" ht="15" customHeight="1">
      <c r="A105" s="127" t="s">
        <v>111</v>
      </c>
      <c r="B105" s="128">
        <f>SUM(B106)</f>
        <v>694</v>
      </c>
      <c r="C105" s="128">
        <f t="shared" si="32"/>
        <v>527</v>
      </c>
      <c r="D105" s="128">
        <f aca="true" t="shared" si="33" ref="D105:L105">SUM(D106)</f>
        <v>146</v>
      </c>
      <c r="E105" s="128">
        <f t="shared" si="33"/>
        <v>6</v>
      </c>
      <c r="F105" s="128">
        <f t="shared" si="33"/>
        <v>0</v>
      </c>
      <c r="G105" s="128">
        <f t="shared" si="33"/>
        <v>375</v>
      </c>
      <c r="H105" s="129">
        <f t="shared" si="25"/>
        <v>377</v>
      </c>
      <c r="I105" s="128">
        <f t="shared" si="33"/>
        <v>146</v>
      </c>
      <c r="J105" s="128">
        <f t="shared" si="33"/>
        <v>6</v>
      </c>
      <c r="K105" s="128">
        <f t="shared" si="33"/>
        <v>0</v>
      </c>
      <c r="L105" s="128">
        <f t="shared" si="33"/>
        <v>225</v>
      </c>
      <c r="M105" s="129">
        <f t="shared" si="26"/>
        <v>-150</v>
      </c>
      <c r="N105" s="129">
        <f t="shared" si="27"/>
        <v>-317</v>
      </c>
      <c r="O105" s="131"/>
      <c r="P105" s="117">
        <v>203</v>
      </c>
      <c r="Q105" s="117" t="s">
        <v>55</v>
      </c>
      <c r="R105" s="132">
        <f t="shared" si="28"/>
        <v>0</v>
      </c>
      <c r="S105" s="132">
        <f t="shared" si="29"/>
        <v>0</v>
      </c>
      <c r="T105" s="132">
        <f t="shared" si="30"/>
        <v>0</v>
      </c>
      <c r="U105" s="132">
        <f t="shared" si="31"/>
        <v>-150</v>
      </c>
    </row>
    <row r="106" spans="1:21" ht="15" customHeight="1">
      <c r="A106" s="127" t="s">
        <v>112</v>
      </c>
      <c r="B106" s="128">
        <f>SUM(B107:B108)</f>
        <v>694</v>
      </c>
      <c r="C106" s="128">
        <f t="shared" si="32"/>
        <v>527</v>
      </c>
      <c r="D106" s="128">
        <f>SUM(D108)</f>
        <v>146</v>
      </c>
      <c r="E106" s="128">
        <f>SUM(E108)</f>
        <v>6</v>
      </c>
      <c r="F106" s="128">
        <f>SUM(F108)</f>
        <v>0</v>
      </c>
      <c r="G106" s="128">
        <f>SUM(G108)</f>
        <v>375</v>
      </c>
      <c r="H106" s="128">
        <f>SUM(H107:H108)</f>
        <v>377</v>
      </c>
      <c r="I106" s="128">
        <f>SUM(I107:I108)</f>
        <v>146</v>
      </c>
      <c r="J106" s="128">
        <f>SUM(J107:J108)</f>
        <v>6</v>
      </c>
      <c r="K106" s="128">
        <f>SUM(K107:K108)</f>
        <v>0</v>
      </c>
      <c r="L106" s="128">
        <f>SUM(L107:L108)</f>
        <v>225</v>
      </c>
      <c r="M106" s="129">
        <f t="shared" si="26"/>
        <v>-150</v>
      </c>
      <c r="N106" s="129">
        <f t="shared" si="27"/>
        <v>-317</v>
      </c>
      <c r="O106" s="131"/>
      <c r="P106" s="117">
        <v>20306</v>
      </c>
      <c r="Q106" s="117" t="s">
        <v>57</v>
      </c>
      <c r="R106" s="132">
        <f t="shared" si="28"/>
        <v>0</v>
      </c>
      <c r="S106" s="132">
        <f t="shared" si="29"/>
        <v>0</v>
      </c>
      <c r="T106" s="132">
        <f t="shared" si="30"/>
        <v>0</v>
      </c>
      <c r="U106" s="132">
        <f t="shared" si="31"/>
        <v>-150</v>
      </c>
    </row>
    <row r="107" spans="1:21" ht="15" customHeight="1">
      <c r="A107" s="127" t="s">
        <v>113</v>
      </c>
      <c r="B107" s="130"/>
      <c r="C107" s="129"/>
      <c r="D107" s="130"/>
      <c r="E107" s="130"/>
      <c r="F107" s="130"/>
      <c r="G107" s="130"/>
      <c r="H107" s="129">
        <f>SUM(I107:L107)</f>
        <v>60</v>
      </c>
      <c r="I107" s="130">
        <v>0</v>
      </c>
      <c r="J107" s="130">
        <v>0</v>
      </c>
      <c r="K107" s="130">
        <v>0</v>
      </c>
      <c r="L107" s="130">
        <v>60</v>
      </c>
      <c r="M107" s="129">
        <f t="shared" si="26"/>
        <v>60</v>
      </c>
      <c r="N107" s="129">
        <f t="shared" si="27"/>
        <v>60</v>
      </c>
      <c r="O107" s="131"/>
      <c r="P107" s="117">
        <v>2030601</v>
      </c>
      <c r="Q107" s="133" t="s">
        <v>59</v>
      </c>
      <c r="R107" s="132">
        <f t="shared" si="28"/>
        <v>0</v>
      </c>
      <c r="S107" s="132">
        <f t="shared" si="29"/>
        <v>0</v>
      </c>
      <c r="T107" s="132">
        <f t="shared" si="30"/>
        <v>0</v>
      </c>
      <c r="U107" s="132">
        <f t="shared" si="31"/>
        <v>60</v>
      </c>
    </row>
    <row r="108" spans="1:21" ht="15" customHeight="1">
      <c r="A108" s="127" t="s">
        <v>114</v>
      </c>
      <c r="B108" s="130">
        <v>694</v>
      </c>
      <c r="C108" s="129">
        <f t="shared" si="32"/>
        <v>527</v>
      </c>
      <c r="D108" s="130">
        <v>146</v>
      </c>
      <c r="E108" s="130">
        <v>6</v>
      </c>
      <c r="F108" s="130"/>
      <c r="G108" s="130">
        <v>375</v>
      </c>
      <c r="H108" s="129">
        <f t="shared" si="25"/>
        <v>317</v>
      </c>
      <c r="I108" s="130">
        <v>146</v>
      </c>
      <c r="J108" s="130">
        <v>6</v>
      </c>
      <c r="K108" s="130">
        <v>0</v>
      </c>
      <c r="L108" s="130">
        <v>165</v>
      </c>
      <c r="M108" s="129">
        <f t="shared" si="26"/>
        <v>-210</v>
      </c>
      <c r="N108" s="129">
        <f t="shared" si="27"/>
        <v>-377</v>
      </c>
      <c r="O108" s="131"/>
      <c r="P108" s="117">
        <v>2030607</v>
      </c>
      <c r="Q108" s="133" t="s">
        <v>59</v>
      </c>
      <c r="R108" s="132">
        <f t="shared" si="28"/>
        <v>0</v>
      </c>
      <c r="S108" s="132">
        <f t="shared" si="29"/>
        <v>0</v>
      </c>
      <c r="T108" s="132">
        <f t="shared" si="30"/>
        <v>0</v>
      </c>
      <c r="U108" s="132">
        <f t="shared" si="31"/>
        <v>-210</v>
      </c>
    </row>
    <row r="109" spans="1:21" ht="15" customHeight="1">
      <c r="A109" s="127" t="s">
        <v>115</v>
      </c>
      <c r="B109" s="128">
        <f>SUM(B110,B112,B115,B117,B126)</f>
        <v>3805</v>
      </c>
      <c r="C109" s="128">
        <f t="shared" si="32"/>
        <v>6784</v>
      </c>
      <c r="D109" s="128">
        <f>SUM(D110,D112,D115,D117,D126)</f>
        <v>975</v>
      </c>
      <c r="E109" s="128">
        <f>SUM(E110,E112,E115,E117,E126)</f>
        <v>97</v>
      </c>
      <c r="F109" s="128">
        <f>SUM(F110,F112,F115,F117,F126)</f>
        <v>0</v>
      </c>
      <c r="G109" s="128">
        <f>SUM(G110,G112,G115,G117,G126)</f>
        <v>5712</v>
      </c>
      <c r="H109" s="129">
        <f t="shared" si="25"/>
        <v>7029</v>
      </c>
      <c r="I109" s="128">
        <f>SUM(I110,I112,I115,I117,I126)</f>
        <v>1068</v>
      </c>
      <c r="J109" s="128">
        <f>SUM(J110,J112,J115,J117,J126)</f>
        <v>121</v>
      </c>
      <c r="K109" s="128">
        <f>SUM(K110,K112,K115,K117,K126)</f>
        <v>0</v>
      </c>
      <c r="L109" s="128">
        <f>SUM(L110,L112,L115,L117,L126)</f>
        <v>5840</v>
      </c>
      <c r="M109" s="129">
        <f t="shared" si="26"/>
        <v>245</v>
      </c>
      <c r="N109" s="129">
        <f t="shared" si="27"/>
        <v>3224</v>
      </c>
      <c r="O109" s="131"/>
      <c r="P109" s="117">
        <v>204</v>
      </c>
      <c r="Q109" s="117" t="s">
        <v>55</v>
      </c>
      <c r="R109" s="132">
        <f t="shared" si="28"/>
        <v>93</v>
      </c>
      <c r="S109" s="132">
        <f t="shared" si="29"/>
        <v>24</v>
      </c>
      <c r="T109" s="132">
        <f t="shared" si="30"/>
        <v>0</v>
      </c>
      <c r="U109" s="132">
        <f t="shared" si="31"/>
        <v>128</v>
      </c>
    </row>
    <row r="110" spans="1:21" ht="15" customHeight="1">
      <c r="A110" s="127" t="s">
        <v>116</v>
      </c>
      <c r="B110" s="128">
        <f>SUM(B111)</f>
        <v>1894</v>
      </c>
      <c r="C110" s="128">
        <f t="shared" si="32"/>
        <v>5000</v>
      </c>
      <c r="D110" s="128">
        <f aca="true" t="shared" si="34" ref="D110:L110">SUM(D111)</f>
        <v>0</v>
      </c>
      <c r="E110" s="128">
        <f t="shared" si="34"/>
        <v>0</v>
      </c>
      <c r="F110" s="128">
        <f t="shared" si="34"/>
        <v>0</v>
      </c>
      <c r="G110" s="128">
        <f t="shared" si="34"/>
        <v>5000</v>
      </c>
      <c r="H110" s="129">
        <f t="shared" si="25"/>
        <v>4966</v>
      </c>
      <c r="I110" s="128">
        <f t="shared" si="34"/>
        <v>0</v>
      </c>
      <c r="J110" s="128">
        <f t="shared" si="34"/>
        <v>0</v>
      </c>
      <c r="K110" s="128">
        <f t="shared" si="34"/>
        <v>0</v>
      </c>
      <c r="L110" s="128">
        <f t="shared" si="34"/>
        <v>4966</v>
      </c>
      <c r="M110" s="129">
        <f t="shared" si="26"/>
        <v>-34</v>
      </c>
      <c r="N110" s="129">
        <f t="shared" si="27"/>
        <v>3072</v>
      </c>
      <c r="O110" s="131"/>
      <c r="P110" s="117">
        <v>20402</v>
      </c>
      <c r="Q110" s="117" t="s">
        <v>57</v>
      </c>
      <c r="R110" s="132">
        <f t="shared" si="28"/>
        <v>0</v>
      </c>
      <c r="S110" s="132">
        <f t="shared" si="29"/>
        <v>0</v>
      </c>
      <c r="T110" s="132">
        <f t="shared" si="30"/>
        <v>0</v>
      </c>
      <c r="U110" s="132">
        <f t="shared" si="31"/>
        <v>-34</v>
      </c>
    </row>
    <row r="111" spans="1:21" ht="15" customHeight="1">
      <c r="A111" s="127" t="s">
        <v>117</v>
      </c>
      <c r="B111" s="130">
        <v>1894</v>
      </c>
      <c r="C111" s="129">
        <f t="shared" si="32"/>
        <v>5000</v>
      </c>
      <c r="D111" s="130">
        <v>0</v>
      </c>
      <c r="E111" s="130">
        <v>0</v>
      </c>
      <c r="F111" s="130"/>
      <c r="G111" s="130">
        <v>5000</v>
      </c>
      <c r="H111" s="129">
        <f t="shared" si="25"/>
        <v>4966</v>
      </c>
      <c r="I111" s="130">
        <v>0</v>
      </c>
      <c r="J111" s="130">
        <v>0</v>
      </c>
      <c r="K111" s="130">
        <v>0</v>
      </c>
      <c r="L111" s="130">
        <f>5000-34</f>
        <v>4966</v>
      </c>
      <c r="M111" s="129">
        <f t="shared" si="26"/>
        <v>-34</v>
      </c>
      <c r="N111" s="129">
        <f t="shared" si="27"/>
        <v>3072</v>
      </c>
      <c r="O111" s="131"/>
      <c r="P111" s="117">
        <v>2040299</v>
      </c>
      <c r="Q111" s="133" t="s">
        <v>59</v>
      </c>
      <c r="R111" s="132">
        <f t="shared" si="28"/>
        <v>0</v>
      </c>
      <c r="S111" s="132">
        <f t="shared" si="29"/>
        <v>0</v>
      </c>
      <c r="T111" s="132">
        <f t="shared" si="30"/>
        <v>0</v>
      </c>
      <c r="U111" s="132">
        <f t="shared" si="31"/>
        <v>-34</v>
      </c>
    </row>
    <row r="112" spans="1:21" ht="15" customHeight="1">
      <c r="A112" s="127" t="s">
        <v>118</v>
      </c>
      <c r="B112" s="128">
        <f>SUM(B113:B114)</f>
        <v>63</v>
      </c>
      <c r="C112" s="128">
        <f t="shared" si="32"/>
        <v>0</v>
      </c>
      <c r="D112" s="128">
        <f>SUM(D113:D114)</f>
        <v>0</v>
      </c>
      <c r="E112" s="128">
        <f>SUM(E113:E114)</f>
        <v>0</v>
      </c>
      <c r="F112" s="128">
        <f>SUM(F113:F114)</f>
        <v>0</v>
      </c>
      <c r="G112" s="128">
        <f>SUM(G113:G114)</f>
        <v>0</v>
      </c>
      <c r="H112" s="129">
        <f t="shared" si="25"/>
        <v>24</v>
      </c>
      <c r="I112" s="128">
        <f>SUM(I113:I114)</f>
        <v>0</v>
      </c>
      <c r="J112" s="128">
        <f>SUM(J113:J114)</f>
        <v>24</v>
      </c>
      <c r="K112" s="128">
        <f>SUM(K113:K114)</f>
        <v>0</v>
      </c>
      <c r="L112" s="128">
        <f>SUM(L113:L114)</f>
        <v>0</v>
      </c>
      <c r="M112" s="129">
        <f t="shared" si="26"/>
        <v>24</v>
      </c>
      <c r="N112" s="129">
        <f t="shared" si="27"/>
        <v>-39</v>
      </c>
      <c r="O112" s="131"/>
      <c r="P112" s="117">
        <v>20404</v>
      </c>
      <c r="Q112" s="117" t="s">
        <v>57</v>
      </c>
      <c r="R112" s="132">
        <f t="shared" si="28"/>
        <v>0</v>
      </c>
      <c r="S112" s="132">
        <f t="shared" si="29"/>
        <v>24</v>
      </c>
      <c r="T112" s="132">
        <f t="shared" si="30"/>
        <v>0</v>
      </c>
      <c r="U112" s="132">
        <f t="shared" si="31"/>
        <v>0</v>
      </c>
    </row>
    <row r="113" spans="1:21" ht="15" customHeight="1">
      <c r="A113" s="127" t="s">
        <v>89</v>
      </c>
      <c r="B113" s="130">
        <v>24</v>
      </c>
      <c r="C113" s="129">
        <f t="shared" si="32"/>
        <v>0</v>
      </c>
      <c r="D113" s="130"/>
      <c r="E113" s="130"/>
      <c r="F113" s="130"/>
      <c r="G113" s="130"/>
      <c r="H113" s="129">
        <f t="shared" si="25"/>
        <v>24</v>
      </c>
      <c r="I113" s="130"/>
      <c r="J113" s="130">
        <v>24</v>
      </c>
      <c r="K113" s="130"/>
      <c r="L113" s="130">
        <v>0</v>
      </c>
      <c r="M113" s="129">
        <f t="shared" si="26"/>
        <v>24</v>
      </c>
      <c r="N113" s="129">
        <f t="shared" si="27"/>
        <v>0</v>
      </c>
      <c r="O113" s="131"/>
      <c r="P113" s="117">
        <v>2040402</v>
      </c>
      <c r="Q113" s="133" t="s">
        <v>59</v>
      </c>
      <c r="R113" s="132">
        <f t="shared" si="28"/>
        <v>0</v>
      </c>
      <c r="S113" s="132">
        <f t="shared" si="29"/>
        <v>24</v>
      </c>
      <c r="T113" s="132">
        <f t="shared" si="30"/>
        <v>0</v>
      </c>
      <c r="U113" s="132">
        <f t="shared" si="31"/>
        <v>0</v>
      </c>
    </row>
    <row r="114" spans="1:21" ht="15" customHeight="1">
      <c r="A114" s="127" t="s">
        <v>119</v>
      </c>
      <c r="B114" s="130">
        <v>39</v>
      </c>
      <c r="C114" s="129">
        <f t="shared" si="32"/>
        <v>0</v>
      </c>
      <c r="D114" s="130"/>
      <c r="E114" s="130"/>
      <c r="F114" s="130"/>
      <c r="G114" s="130"/>
      <c r="H114" s="129">
        <f t="shared" si="25"/>
        <v>0</v>
      </c>
      <c r="I114" s="130"/>
      <c r="J114" s="130"/>
      <c r="K114" s="130"/>
      <c r="L114" s="130">
        <v>0</v>
      </c>
      <c r="M114" s="129">
        <f t="shared" si="26"/>
        <v>0</v>
      </c>
      <c r="N114" s="129">
        <f t="shared" si="27"/>
        <v>-39</v>
      </c>
      <c r="O114" s="131"/>
      <c r="P114" s="117">
        <v>2040409</v>
      </c>
      <c r="Q114" s="133" t="s">
        <v>59</v>
      </c>
      <c r="R114" s="132">
        <f t="shared" si="28"/>
        <v>0</v>
      </c>
      <c r="S114" s="132">
        <f t="shared" si="29"/>
        <v>0</v>
      </c>
      <c r="T114" s="132">
        <f t="shared" si="30"/>
        <v>0</v>
      </c>
      <c r="U114" s="132">
        <f t="shared" si="31"/>
        <v>0</v>
      </c>
    </row>
    <row r="115" spans="1:21" ht="15" customHeight="1">
      <c r="A115" s="127" t="s">
        <v>120</v>
      </c>
      <c r="B115" s="128">
        <f>SUM(B116)</f>
        <v>250</v>
      </c>
      <c r="C115" s="128">
        <f t="shared" si="32"/>
        <v>0</v>
      </c>
      <c r="D115" s="128">
        <f aca="true" t="shared" si="35" ref="D115:L115">SUM(D116)</f>
        <v>0</v>
      </c>
      <c r="E115" s="128">
        <f t="shared" si="35"/>
        <v>0</v>
      </c>
      <c r="F115" s="128">
        <f t="shared" si="35"/>
        <v>0</v>
      </c>
      <c r="G115" s="128">
        <f t="shared" si="35"/>
        <v>0</v>
      </c>
      <c r="H115" s="129">
        <f t="shared" si="25"/>
        <v>0</v>
      </c>
      <c r="I115" s="128">
        <f t="shared" si="35"/>
        <v>0</v>
      </c>
      <c r="J115" s="128">
        <f t="shared" si="35"/>
        <v>0</v>
      </c>
      <c r="K115" s="128">
        <f t="shared" si="35"/>
        <v>0</v>
      </c>
      <c r="L115" s="128">
        <f t="shared" si="35"/>
        <v>0</v>
      </c>
      <c r="M115" s="129">
        <f t="shared" si="26"/>
        <v>0</v>
      </c>
      <c r="N115" s="129">
        <f t="shared" si="27"/>
        <v>-250</v>
      </c>
      <c r="O115" s="131"/>
      <c r="P115" s="117">
        <v>20405</v>
      </c>
      <c r="Q115" s="117" t="s">
        <v>57</v>
      </c>
      <c r="R115" s="132">
        <f t="shared" si="28"/>
        <v>0</v>
      </c>
      <c r="S115" s="132">
        <f t="shared" si="29"/>
        <v>0</v>
      </c>
      <c r="T115" s="132">
        <f t="shared" si="30"/>
        <v>0</v>
      </c>
      <c r="U115" s="132">
        <f t="shared" si="31"/>
        <v>0</v>
      </c>
    </row>
    <row r="116" spans="1:21" ht="15" customHeight="1">
      <c r="A116" s="127" t="s">
        <v>121</v>
      </c>
      <c r="B116" s="130">
        <v>250</v>
      </c>
      <c r="C116" s="129">
        <f t="shared" si="32"/>
        <v>0</v>
      </c>
      <c r="D116" s="130"/>
      <c r="E116" s="130"/>
      <c r="F116" s="130"/>
      <c r="G116" s="130"/>
      <c r="H116" s="129">
        <f t="shared" si="25"/>
        <v>0</v>
      </c>
      <c r="I116" s="130"/>
      <c r="J116" s="130"/>
      <c r="K116" s="130"/>
      <c r="L116" s="130">
        <v>0</v>
      </c>
      <c r="M116" s="129">
        <f t="shared" si="26"/>
        <v>0</v>
      </c>
      <c r="N116" s="129">
        <f t="shared" si="27"/>
        <v>-250</v>
      </c>
      <c r="O116" s="131"/>
      <c r="P116" s="117">
        <v>2040506</v>
      </c>
      <c r="Q116" s="133" t="s">
        <v>59</v>
      </c>
      <c r="R116" s="132">
        <f t="shared" si="28"/>
        <v>0</v>
      </c>
      <c r="S116" s="132">
        <f t="shared" si="29"/>
        <v>0</v>
      </c>
      <c r="T116" s="132">
        <f t="shared" si="30"/>
        <v>0</v>
      </c>
      <c r="U116" s="132">
        <f t="shared" si="31"/>
        <v>0</v>
      </c>
    </row>
    <row r="117" spans="1:21" ht="15" customHeight="1">
      <c r="A117" s="127" t="s">
        <v>122</v>
      </c>
      <c r="B117" s="128">
        <f>SUM(B118:B125)</f>
        <v>1133</v>
      </c>
      <c r="C117" s="128">
        <f t="shared" si="32"/>
        <v>1428</v>
      </c>
      <c r="D117" s="128">
        <f>SUM(D118:D125)</f>
        <v>975</v>
      </c>
      <c r="E117" s="128">
        <f>SUM(E118:E125)</f>
        <v>97</v>
      </c>
      <c r="F117" s="128">
        <f>SUM(F118:F125)</f>
        <v>0</v>
      </c>
      <c r="G117" s="128">
        <f>SUM(G118:G125)</f>
        <v>356</v>
      </c>
      <c r="H117" s="129">
        <f t="shared" si="25"/>
        <v>1521</v>
      </c>
      <c r="I117" s="128">
        <f>SUM(I118:I125)</f>
        <v>1068</v>
      </c>
      <c r="J117" s="128">
        <f>SUM(J118:J125)</f>
        <v>97</v>
      </c>
      <c r="K117" s="128">
        <f>SUM(K118:K125)</f>
        <v>0</v>
      </c>
      <c r="L117" s="128">
        <f>SUM(L118:L125)</f>
        <v>356</v>
      </c>
      <c r="M117" s="129">
        <f t="shared" si="26"/>
        <v>93</v>
      </c>
      <c r="N117" s="129">
        <f t="shared" si="27"/>
        <v>388</v>
      </c>
      <c r="O117" s="131"/>
      <c r="P117" s="117">
        <v>20406</v>
      </c>
      <c r="Q117" s="117" t="s">
        <v>57</v>
      </c>
      <c r="R117" s="132">
        <f t="shared" si="28"/>
        <v>93</v>
      </c>
      <c r="S117" s="132">
        <f t="shared" si="29"/>
        <v>0</v>
      </c>
      <c r="T117" s="132">
        <f t="shared" si="30"/>
        <v>0</v>
      </c>
      <c r="U117" s="132">
        <f t="shared" si="31"/>
        <v>0</v>
      </c>
    </row>
    <row r="118" spans="1:21" ht="15" customHeight="1">
      <c r="A118" s="127" t="s">
        <v>58</v>
      </c>
      <c r="B118" s="130">
        <v>854</v>
      </c>
      <c r="C118" s="129">
        <f t="shared" si="32"/>
        <v>1092</v>
      </c>
      <c r="D118" s="130">
        <v>975</v>
      </c>
      <c r="E118" s="130">
        <v>97</v>
      </c>
      <c r="F118" s="130"/>
      <c r="G118" s="130">
        <v>20</v>
      </c>
      <c r="H118" s="129">
        <f t="shared" si="25"/>
        <v>1086</v>
      </c>
      <c r="I118" s="130">
        <v>980</v>
      </c>
      <c r="J118" s="130">
        <v>86</v>
      </c>
      <c r="K118" s="130">
        <v>0</v>
      </c>
      <c r="L118" s="130">
        <v>20</v>
      </c>
      <c r="M118" s="129">
        <f t="shared" si="26"/>
        <v>-6</v>
      </c>
      <c r="N118" s="129">
        <f t="shared" si="27"/>
        <v>232</v>
      </c>
      <c r="O118" s="131"/>
      <c r="P118" s="117">
        <v>2040601</v>
      </c>
      <c r="Q118" s="133" t="s">
        <v>59</v>
      </c>
      <c r="R118" s="132">
        <f t="shared" si="28"/>
        <v>5</v>
      </c>
      <c r="S118" s="132">
        <f t="shared" si="29"/>
        <v>-11</v>
      </c>
      <c r="T118" s="132">
        <f t="shared" si="30"/>
        <v>0</v>
      </c>
      <c r="U118" s="132">
        <f t="shared" si="31"/>
        <v>0</v>
      </c>
    </row>
    <row r="119" spans="1:21" ht="15" customHeight="1">
      <c r="A119" s="127" t="s">
        <v>123</v>
      </c>
      <c r="B119" s="130">
        <v>57</v>
      </c>
      <c r="C119" s="129">
        <f t="shared" si="32"/>
        <v>95</v>
      </c>
      <c r="D119" s="130">
        <v>0</v>
      </c>
      <c r="E119" s="130">
        <v>0</v>
      </c>
      <c r="F119" s="130"/>
      <c r="G119" s="130">
        <v>95</v>
      </c>
      <c r="H119" s="129">
        <f t="shared" si="25"/>
        <v>95</v>
      </c>
      <c r="I119" s="130">
        <v>0</v>
      </c>
      <c r="J119" s="130">
        <v>0</v>
      </c>
      <c r="K119" s="130">
        <v>0</v>
      </c>
      <c r="L119" s="130">
        <v>95</v>
      </c>
      <c r="M119" s="129">
        <f t="shared" si="26"/>
        <v>0</v>
      </c>
      <c r="N119" s="129">
        <f t="shared" si="27"/>
        <v>38</v>
      </c>
      <c r="O119" s="131"/>
      <c r="P119" s="117">
        <v>2040604</v>
      </c>
      <c r="Q119" s="133" t="s">
        <v>59</v>
      </c>
      <c r="R119" s="132">
        <f t="shared" si="28"/>
        <v>0</v>
      </c>
      <c r="S119" s="132">
        <f t="shared" si="29"/>
        <v>0</v>
      </c>
      <c r="T119" s="132">
        <f t="shared" si="30"/>
        <v>0</v>
      </c>
      <c r="U119" s="132">
        <f t="shared" si="31"/>
        <v>0</v>
      </c>
    </row>
    <row r="120" spans="1:21" ht="15" customHeight="1">
      <c r="A120" s="127" t="s">
        <v>124</v>
      </c>
      <c r="B120" s="130">
        <v>55</v>
      </c>
      <c r="C120" s="129">
        <f t="shared" si="32"/>
        <v>58</v>
      </c>
      <c r="D120" s="130">
        <v>0</v>
      </c>
      <c r="E120" s="130">
        <v>0</v>
      </c>
      <c r="F120" s="130"/>
      <c r="G120" s="130">
        <v>58</v>
      </c>
      <c r="H120" s="129">
        <f t="shared" si="25"/>
        <v>58</v>
      </c>
      <c r="I120" s="130">
        <v>0</v>
      </c>
      <c r="J120" s="130">
        <v>0</v>
      </c>
      <c r="K120" s="130">
        <v>0</v>
      </c>
      <c r="L120" s="130">
        <v>58</v>
      </c>
      <c r="M120" s="129">
        <f t="shared" si="26"/>
        <v>0</v>
      </c>
      <c r="N120" s="129">
        <f t="shared" si="27"/>
        <v>3</v>
      </c>
      <c r="O120" s="131"/>
      <c r="P120" s="117">
        <v>2040605</v>
      </c>
      <c r="Q120" s="133" t="s">
        <v>59</v>
      </c>
      <c r="R120" s="132">
        <f t="shared" si="28"/>
        <v>0</v>
      </c>
      <c r="S120" s="132">
        <f t="shared" si="29"/>
        <v>0</v>
      </c>
      <c r="T120" s="132">
        <f t="shared" si="30"/>
        <v>0</v>
      </c>
      <c r="U120" s="132">
        <f t="shared" si="31"/>
        <v>0</v>
      </c>
    </row>
    <row r="121" spans="1:21" ht="15" customHeight="1">
      <c r="A121" s="127" t="s">
        <v>125</v>
      </c>
      <c r="B121" s="130">
        <v>90</v>
      </c>
      <c r="C121" s="129">
        <f t="shared" si="32"/>
        <v>25</v>
      </c>
      <c r="D121" s="130">
        <v>0</v>
      </c>
      <c r="E121" s="130">
        <v>0</v>
      </c>
      <c r="F121" s="130"/>
      <c r="G121" s="130">
        <v>25</v>
      </c>
      <c r="H121" s="129">
        <f t="shared" si="25"/>
        <v>124</v>
      </c>
      <c r="I121" s="130">
        <v>88</v>
      </c>
      <c r="J121" s="130">
        <v>11</v>
      </c>
      <c r="K121" s="130">
        <v>0</v>
      </c>
      <c r="L121" s="130">
        <v>25</v>
      </c>
      <c r="M121" s="129">
        <f t="shared" si="26"/>
        <v>99</v>
      </c>
      <c r="N121" s="129">
        <f t="shared" si="27"/>
        <v>34</v>
      </c>
      <c r="O121" s="131"/>
      <c r="P121" s="117">
        <v>2040607</v>
      </c>
      <c r="Q121" s="133" t="s">
        <v>59</v>
      </c>
      <c r="R121" s="132">
        <f t="shared" si="28"/>
        <v>88</v>
      </c>
      <c r="S121" s="132">
        <f t="shared" si="29"/>
        <v>11</v>
      </c>
      <c r="T121" s="132">
        <f t="shared" si="30"/>
        <v>0</v>
      </c>
      <c r="U121" s="132">
        <f t="shared" si="31"/>
        <v>0</v>
      </c>
    </row>
    <row r="122" spans="1:21" ht="15" customHeight="1">
      <c r="A122" s="127" t="s">
        <v>126</v>
      </c>
      <c r="B122" s="130">
        <v>42</v>
      </c>
      <c r="C122" s="129">
        <f t="shared" si="32"/>
        <v>73</v>
      </c>
      <c r="D122" s="130">
        <v>0</v>
      </c>
      <c r="E122" s="130">
        <v>0</v>
      </c>
      <c r="F122" s="130"/>
      <c r="G122" s="130">
        <v>73</v>
      </c>
      <c r="H122" s="129">
        <f t="shared" si="25"/>
        <v>73</v>
      </c>
      <c r="I122" s="130">
        <v>0</v>
      </c>
      <c r="J122" s="130">
        <v>0</v>
      </c>
      <c r="K122" s="130">
        <v>0</v>
      </c>
      <c r="L122" s="130">
        <v>73</v>
      </c>
      <c r="M122" s="129">
        <f t="shared" si="26"/>
        <v>0</v>
      </c>
      <c r="N122" s="129">
        <f t="shared" si="27"/>
        <v>31</v>
      </c>
      <c r="O122" s="131"/>
      <c r="P122" s="117">
        <v>2040610</v>
      </c>
      <c r="Q122" s="133" t="s">
        <v>59</v>
      </c>
      <c r="R122" s="132">
        <f t="shared" si="28"/>
        <v>0</v>
      </c>
      <c r="S122" s="132">
        <f t="shared" si="29"/>
        <v>0</v>
      </c>
      <c r="T122" s="132">
        <f t="shared" si="30"/>
        <v>0</v>
      </c>
      <c r="U122" s="132">
        <f t="shared" si="31"/>
        <v>0</v>
      </c>
    </row>
    <row r="123" spans="1:21" ht="15" customHeight="1">
      <c r="A123" s="127" t="s">
        <v>127</v>
      </c>
      <c r="B123" s="130">
        <v>28</v>
      </c>
      <c r="C123" s="129">
        <f t="shared" si="32"/>
        <v>38</v>
      </c>
      <c r="D123" s="130">
        <v>0</v>
      </c>
      <c r="E123" s="130">
        <v>0</v>
      </c>
      <c r="F123" s="130"/>
      <c r="G123" s="130">
        <v>38</v>
      </c>
      <c r="H123" s="129">
        <f t="shared" si="25"/>
        <v>38</v>
      </c>
      <c r="I123" s="130">
        <v>0</v>
      </c>
      <c r="J123" s="130">
        <v>0</v>
      </c>
      <c r="K123" s="130">
        <v>0</v>
      </c>
      <c r="L123" s="130">
        <v>38</v>
      </c>
      <c r="M123" s="129">
        <f t="shared" si="26"/>
        <v>0</v>
      </c>
      <c r="N123" s="129">
        <f t="shared" si="27"/>
        <v>10</v>
      </c>
      <c r="O123" s="131"/>
      <c r="P123" s="117">
        <v>2040612</v>
      </c>
      <c r="Q123" s="133" t="s">
        <v>59</v>
      </c>
      <c r="R123" s="132">
        <f t="shared" si="28"/>
        <v>0</v>
      </c>
      <c r="S123" s="132">
        <f t="shared" si="29"/>
        <v>0</v>
      </c>
      <c r="T123" s="132">
        <f t="shared" si="30"/>
        <v>0</v>
      </c>
      <c r="U123" s="132">
        <f t="shared" si="31"/>
        <v>0</v>
      </c>
    </row>
    <row r="124" spans="1:21" ht="15" customHeight="1">
      <c r="A124" s="127" t="s">
        <v>128</v>
      </c>
      <c r="B124" s="130">
        <v>7</v>
      </c>
      <c r="C124" s="129">
        <f t="shared" si="32"/>
        <v>7</v>
      </c>
      <c r="D124" s="130">
        <v>0</v>
      </c>
      <c r="E124" s="130">
        <v>0</v>
      </c>
      <c r="F124" s="130"/>
      <c r="G124" s="130">
        <v>7</v>
      </c>
      <c r="H124" s="129">
        <f t="shared" si="25"/>
        <v>7</v>
      </c>
      <c r="I124" s="130">
        <v>0</v>
      </c>
      <c r="J124" s="130">
        <v>0</v>
      </c>
      <c r="K124" s="130">
        <v>0</v>
      </c>
      <c r="L124" s="130">
        <v>7</v>
      </c>
      <c r="M124" s="129">
        <f t="shared" si="26"/>
        <v>0</v>
      </c>
      <c r="N124" s="129">
        <f t="shared" si="27"/>
        <v>0</v>
      </c>
      <c r="O124" s="131"/>
      <c r="P124" s="117">
        <v>2040613</v>
      </c>
      <c r="Q124" s="133" t="s">
        <v>59</v>
      </c>
      <c r="R124" s="132">
        <f t="shared" si="28"/>
        <v>0</v>
      </c>
      <c r="S124" s="132">
        <f t="shared" si="29"/>
        <v>0</v>
      </c>
      <c r="T124" s="132">
        <f t="shared" si="30"/>
        <v>0</v>
      </c>
      <c r="U124" s="132">
        <f t="shared" si="31"/>
        <v>0</v>
      </c>
    </row>
    <row r="125" spans="1:21" ht="15" customHeight="1">
      <c r="A125" s="127" t="s">
        <v>129</v>
      </c>
      <c r="B125" s="130"/>
      <c r="C125" s="129">
        <f t="shared" si="32"/>
        <v>40</v>
      </c>
      <c r="D125" s="130">
        <v>0</v>
      </c>
      <c r="E125" s="130">
        <v>0</v>
      </c>
      <c r="F125" s="130"/>
      <c r="G125" s="130">
        <v>40</v>
      </c>
      <c r="H125" s="129">
        <f t="shared" si="25"/>
        <v>40</v>
      </c>
      <c r="I125" s="130">
        <v>0</v>
      </c>
      <c r="J125" s="130">
        <v>0</v>
      </c>
      <c r="K125" s="130">
        <v>0</v>
      </c>
      <c r="L125" s="130">
        <v>40</v>
      </c>
      <c r="M125" s="129">
        <f t="shared" si="26"/>
        <v>0</v>
      </c>
      <c r="N125" s="129">
        <f t="shared" si="27"/>
        <v>40</v>
      </c>
      <c r="O125" s="131"/>
      <c r="P125" s="117">
        <v>2040699</v>
      </c>
      <c r="Q125" s="133" t="s">
        <v>59</v>
      </c>
      <c r="R125" s="132">
        <f t="shared" si="28"/>
        <v>0</v>
      </c>
      <c r="S125" s="132">
        <f t="shared" si="29"/>
        <v>0</v>
      </c>
      <c r="T125" s="132">
        <f t="shared" si="30"/>
        <v>0</v>
      </c>
      <c r="U125" s="132">
        <f t="shared" si="31"/>
        <v>0</v>
      </c>
    </row>
    <row r="126" spans="1:21" ht="15" customHeight="1">
      <c r="A126" s="127" t="s">
        <v>130</v>
      </c>
      <c r="B126" s="128">
        <f>SUM(B127)</f>
        <v>465</v>
      </c>
      <c r="C126" s="128">
        <f t="shared" si="32"/>
        <v>356</v>
      </c>
      <c r="D126" s="128">
        <f aca="true" t="shared" si="36" ref="D126:L126">SUM(D127)</f>
        <v>0</v>
      </c>
      <c r="E126" s="128">
        <f t="shared" si="36"/>
        <v>0</v>
      </c>
      <c r="F126" s="128">
        <f t="shared" si="36"/>
        <v>0</v>
      </c>
      <c r="G126" s="128">
        <f t="shared" si="36"/>
        <v>356</v>
      </c>
      <c r="H126" s="129">
        <f t="shared" si="25"/>
        <v>518</v>
      </c>
      <c r="I126" s="128">
        <f t="shared" si="36"/>
        <v>0</v>
      </c>
      <c r="J126" s="128">
        <f t="shared" si="36"/>
        <v>0</v>
      </c>
      <c r="K126" s="128">
        <f t="shared" si="36"/>
        <v>0</v>
      </c>
      <c r="L126" s="128">
        <f t="shared" si="36"/>
        <v>518</v>
      </c>
      <c r="M126" s="129">
        <f t="shared" si="26"/>
        <v>162</v>
      </c>
      <c r="N126" s="129">
        <f t="shared" si="27"/>
        <v>53</v>
      </c>
      <c r="O126" s="131"/>
      <c r="P126" s="117">
        <v>20499</v>
      </c>
      <c r="Q126" s="117" t="s">
        <v>57</v>
      </c>
      <c r="R126" s="132">
        <f t="shared" si="28"/>
        <v>0</v>
      </c>
      <c r="S126" s="132">
        <f t="shared" si="29"/>
        <v>0</v>
      </c>
      <c r="T126" s="132">
        <f t="shared" si="30"/>
        <v>0</v>
      </c>
      <c r="U126" s="132">
        <f t="shared" si="31"/>
        <v>162</v>
      </c>
    </row>
    <row r="127" spans="1:21" ht="15" customHeight="1">
      <c r="A127" s="127" t="s">
        <v>131</v>
      </c>
      <c r="B127" s="130">
        <v>465</v>
      </c>
      <c r="C127" s="129">
        <f t="shared" si="32"/>
        <v>356</v>
      </c>
      <c r="D127" s="130">
        <v>0</v>
      </c>
      <c r="E127" s="130">
        <v>0</v>
      </c>
      <c r="F127" s="130"/>
      <c r="G127" s="130">
        <v>356</v>
      </c>
      <c r="H127" s="129">
        <f t="shared" si="25"/>
        <v>518</v>
      </c>
      <c r="I127" s="130">
        <v>0</v>
      </c>
      <c r="J127" s="130">
        <v>0</v>
      </c>
      <c r="K127" s="130">
        <v>0</v>
      </c>
      <c r="L127" s="130">
        <f>408+110</f>
        <v>518</v>
      </c>
      <c r="M127" s="129">
        <f t="shared" si="26"/>
        <v>162</v>
      </c>
      <c r="N127" s="129">
        <f t="shared" si="27"/>
        <v>53</v>
      </c>
      <c r="O127" s="131"/>
      <c r="P127" s="117">
        <v>2049999</v>
      </c>
      <c r="Q127" s="133" t="s">
        <v>59</v>
      </c>
      <c r="R127" s="132">
        <f t="shared" si="28"/>
        <v>0</v>
      </c>
      <c r="S127" s="132">
        <f t="shared" si="29"/>
        <v>0</v>
      </c>
      <c r="T127" s="132">
        <f t="shared" si="30"/>
        <v>0</v>
      </c>
      <c r="U127" s="132">
        <f t="shared" si="31"/>
        <v>162</v>
      </c>
    </row>
    <row r="128" spans="1:21" ht="15" customHeight="1">
      <c r="A128" s="127" t="s">
        <v>132</v>
      </c>
      <c r="B128" s="128">
        <f>SUM(B129,B132,B138,B140,B142,B144,B147)</f>
        <v>53168</v>
      </c>
      <c r="C128" s="128">
        <f t="shared" si="32"/>
        <v>74643</v>
      </c>
      <c r="D128" s="128">
        <f>SUM(D129,D132,D138,D140,D142,D144,D147)</f>
        <v>54841</v>
      </c>
      <c r="E128" s="128">
        <f>SUM(E129,E132,E138,E140,E142,E144,E147)</f>
        <v>7358</v>
      </c>
      <c r="F128" s="128">
        <f>SUM(F129,F132,F138,F140,F142,F144,F147)</f>
        <v>0</v>
      </c>
      <c r="G128" s="128">
        <f>SUM(G129,G132,G138,G140,G142,G144,G147)</f>
        <v>12444</v>
      </c>
      <c r="H128" s="129">
        <f t="shared" si="25"/>
        <v>79077</v>
      </c>
      <c r="I128" s="128">
        <f>SUM(I129,I132,I138,I140,I142,I144,I147)</f>
        <v>56998</v>
      </c>
      <c r="J128" s="128">
        <f>SUM(J129,J132,J138,J140,J142,J144,J147)</f>
        <v>7131</v>
      </c>
      <c r="K128" s="128">
        <f>SUM(K129,K132,K138,K140,K142,K144,K147)</f>
        <v>0</v>
      </c>
      <c r="L128" s="128">
        <f>SUM(L129,L132,L138,L140,L142,L144,L147)</f>
        <v>14948</v>
      </c>
      <c r="M128" s="129">
        <f t="shared" si="26"/>
        <v>4434</v>
      </c>
      <c r="N128" s="129">
        <f t="shared" si="27"/>
        <v>25909</v>
      </c>
      <c r="O128" s="131"/>
      <c r="P128" s="117">
        <v>205</v>
      </c>
      <c r="Q128" s="117" t="s">
        <v>55</v>
      </c>
      <c r="R128" s="132">
        <f t="shared" si="28"/>
        <v>2157</v>
      </c>
      <c r="S128" s="132">
        <f t="shared" si="29"/>
        <v>-227</v>
      </c>
      <c r="T128" s="132">
        <f t="shared" si="30"/>
        <v>0</v>
      </c>
      <c r="U128" s="132">
        <f t="shared" si="31"/>
        <v>2504</v>
      </c>
    </row>
    <row r="129" spans="1:21" ht="15" customHeight="1">
      <c r="A129" s="127" t="s">
        <v>133</v>
      </c>
      <c r="B129" s="128">
        <f>SUM(B130:B131)</f>
        <v>1237</v>
      </c>
      <c r="C129" s="128">
        <f t="shared" si="32"/>
        <v>1516</v>
      </c>
      <c r="D129" s="128">
        <f>SUM(D130:D131)</f>
        <v>1110</v>
      </c>
      <c r="E129" s="128">
        <f>SUM(E130:E131)</f>
        <v>156</v>
      </c>
      <c r="F129" s="128">
        <f>SUM(F130:F131)</f>
        <v>0</v>
      </c>
      <c r="G129" s="128">
        <f>SUM(G130:G131)</f>
        <v>250</v>
      </c>
      <c r="H129" s="129">
        <f t="shared" si="25"/>
        <v>1607</v>
      </c>
      <c r="I129" s="128">
        <f>SUM(I130:I131)</f>
        <v>1201</v>
      </c>
      <c r="J129" s="128">
        <f>SUM(J130:J131)</f>
        <v>156</v>
      </c>
      <c r="K129" s="128">
        <f>SUM(K130:K131)</f>
        <v>0</v>
      </c>
      <c r="L129" s="128">
        <f>SUM(L130:L131)</f>
        <v>250</v>
      </c>
      <c r="M129" s="129">
        <f t="shared" si="26"/>
        <v>91</v>
      </c>
      <c r="N129" s="129">
        <f t="shared" si="27"/>
        <v>370</v>
      </c>
      <c r="O129" s="131"/>
      <c r="P129" s="117">
        <v>20501</v>
      </c>
      <c r="Q129" s="117" t="s">
        <v>57</v>
      </c>
      <c r="R129" s="132">
        <f t="shared" si="28"/>
        <v>91</v>
      </c>
      <c r="S129" s="132">
        <f t="shared" si="29"/>
        <v>0</v>
      </c>
      <c r="T129" s="132">
        <f t="shared" si="30"/>
        <v>0</v>
      </c>
      <c r="U129" s="132">
        <f t="shared" si="31"/>
        <v>0</v>
      </c>
    </row>
    <row r="130" spans="1:21" ht="15" customHeight="1">
      <c r="A130" s="127" t="s">
        <v>58</v>
      </c>
      <c r="B130" s="130">
        <v>145</v>
      </c>
      <c r="C130" s="129">
        <f t="shared" si="32"/>
        <v>256</v>
      </c>
      <c r="D130" s="130">
        <v>110</v>
      </c>
      <c r="E130" s="130">
        <v>146</v>
      </c>
      <c r="F130" s="130"/>
      <c r="G130" s="130">
        <v>0</v>
      </c>
      <c r="H130" s="129">
        <f t="shared" si="25"/>
        <v>264</v>
      </c>
      <c r="I130" s="130">
        <v>118</v>
      </c>
      <c r="J130" s="130">
        <v>146</v>
      </c>
      <c r="K130" s="130">
        <v>0</v>
      </c>
      <c r="L130" s="130">
        <v>0</v>
      </c>
      <c r="M130" s="129">
        <f t="shared" si="26"/>
        <v>8</v>
      </c>
      <c r="N130" s="129">
        <f t="shared" si="27"/>
        <v>119</v>
      </c>
      <c r="O130" s="131"/>
      <c r="P130" s="117">
        <v>2050101</v>
      </c>
      <c r="Q130" s="133" t="s">
        <v>59</v>
      </c>
      <c r="R130" s="132">
        <f t="shared" si="28"/>
        <v>8</v>
      </c>
      <c r="S130" s="132">
        <f t="shared" si="29"/>
        <v>0</v>
      </c>
      <c r="T130" s="132">
        <f t="shared" si="30"/>
        <v>0</v>
      </c>
      <c r="U130" s="132">
        <f t="shared" si="31"/>
        <v>0</v>
      </c>
    </row>
    <row r="131" spans="1:21" ht="15" customHeight="1">
      <c r="A131" s="127" t="s">
        <v>134</v>
      </c>
      <c r="B131" s="130">
        <v>1092</v>
      </c>
      <c r="C131" s="129">
        <f t="shared" si="32"/>
        <v>1260</v>
      </c>
      <c r="D131" s="130">
        <v>1000</v>
      </c>
      <c r="E131" s="130">
        <v>10</v>
      </c>
      <c r="F131" s="130"/>
      <c r="G131" s="130">
        <v>250</v>
      </c>
      <c r="H131" s="129">
        <f t="shared" si="25"/>
        <v>1343</v>
      </c>
      <c r="I131" s="130">
        <v>1083</v>
      </c>
      <c r="J131" s="130">
        <v>10</v>
      </c>
      <c r="K131" s="130">
        <v>0</v>
      </c>
      <c r="L131" s="130">
        <v>250</v>
      </c>
      <c r="M131" s="129">
        <f t="shared" si="26"/>
        <v>83</v>
      </c>
      <c r="N131" s="129">
        <f t="shared" si="27"/>
        <v>251</v>
      </c>
      <c r="O131" s="131"/>
      <c r="P131" s="117">
        <v>2050199</v>
      </c>
      <c r="Q131" s="133" t="s">
        <v>59</v>
      </c>
      <c r="R131" s="132">
        <f t="shared" si="28"/>
        <v>83</v>
      </c>
      <c r="S131" s="132">
        <f t="shared" si="29"/>
        <v>0</v>
      </c>
      <c r="T131" s="132">
        <f t="shared" si="30"/>
        <v>0</v>
      </c>
      <c r="U131" s="132">
        <f t="shared" si="31"/>
        <v>0</v>
      </c>
    </row>
    <row r="132" spans="1:21" ht="15" customHeight="1">
      <c r="A132" s="127" t="s">
        <v>135</v>
      </c>
      <c r="B132" s="128">
        <f>SUM(B133:B137)</f>
        <v>47777</v>
      </c>
      <c r="C132" s="128">
        <f t="shared" si="32"/>
        <v>68075</v>
      </c>
      <c r="D132" s="128">
        <f>SUM(D133:D137)</f>
        <v>51931</v>
      </c>
      <c r="E132" s="128">
        <f>SUM(E133:E137)</f>
        <v>6803</v>
      </c>
      <c r="F132" s="128">
        <f>SUM(F133:F137)</f>
        <v>0</v>
      </c>
      <c r="G132" s="128">
        <f>SUM(G133:G137)</f>
        <v>9341</v>
      </c>
      <c r="H132" s="129">
        <f t="shared" si="25"/>
        <v>72423</v>
      </c>
      <c r="I132" s="128">
        <f>SUM(I133:I137)</f>
        <v>53632</v>
      </c>
      <c r="J132" s="128">
        <f>SUM(J133:J137)</f>
        <v>6576</v>
      </c>
      <c r="K132" s="128">
        <f>SUM(K133:K137)</f>
        <v>0</v>
      </c>
      <c r="L132" s="128">
        <f>SUM(L133:L137)</f>
        <v>12215</v>
      </c>
      <c r="M132" s="129">
        <f t="shared" si="26"/>
        <v>4348</v>
      </c>
      <c r="N132" s="129">
        <f t="shared" si="27"/>
        <v>24646</v>
      </c>
      <c r="O132" s="131"/>
      <c r="P132" s="117">
        <v>20502</v>
      </c>
      <c r="Q132" s="117" t="s">
        <v>57</v>
      </c>
      <c r="R132" s="132">
        <f t="shared" si="28"/>
        <v>1701</v>
      </c>
      <c r="S132" s="132">
        <f t="shared" si="29"/>
        <v>-227</v>
      </c>
      <c r="T132" s="132">
        <f t="shared" si="30"/>
        <v>0</v>
      </c>
      <c r="U132" s="132">
        <f t="shared" si="31"/>
        <v>2874</v>
      </c>
    </row>
    <row r="133" spans="1:21" ht="15" customHeight="1">
      <c r="A133" s="127" t="s">
        <v>136</v>
      </c>
      <c r="B133" s="130">
        <v>3931</v>
      </c>
      <c r="C133" s="129">
        <f t="shared" si="32"/>
        <v>7045</v>
      </c>
      <c r="D133" s="130">
        <v>4400</v>
      </c>
      <c r="E133" s="130">
        <v>2115</v>
      </c>
      <c r="F133" s="130"/>
      <c r="G133" s="130">
        <f>535-5</f>
        <v>530</v>
      </c>
      <c r="H133" s="129">
        <f t="shared" si="25"/>
        <v>9142</v>
      </c>
      <c r="I133" s="130">
        <v>5191</v>
      </c>
      <c r="J133" s="130">
        <v>2115</v>
      </c>
      <c r="K133" s="130">
        <v>0</v>
      </c>
      <c r="L133" s="130">
        <v>1836</v>
      </c>
      <c r="M133" s="129">
        <f t="shared" si="26"/>
        <v>2097</v>
      </c>
      <c r="N133" s="129">
        <f t="shared" si="27"/>
        <v>5211</v>
      </c>
      <c r="O133" s="131"/>
      <c r="P133" s="117">
        <v>2050201</v>
      </c>
      <c r="Q133" s="133" t="s">
        <v>59</v>
      </c>
      <c r="R133" s="132">
        <f t="shared" si="28"/>
        <v>791</v>
      </c>
      <c r="S133" s="132">
        <f t="shared" si="29"/>
        <v>0</v>
      </c>
      <c r="T133" s="132">
        <f t="shared" si="30"/>
        <v>0</v>
      </c>
      <c r="U133" s="132">
        <f t="shared" si="31"/>
        <v>1306</v>
      </c>
    </row>
    <row r="134" spans="1:21" ht="15" customHeight="1">
      <c r="A134" s="127" t="s">
        <v>137</v>
      </c>
      <c r="B134" s="130">
        <v>23496</v>
      </c>
      <c r="C134" s="129">
        <f t="shared" si="32"/>
        <v>24529</v>
      </c>
      <c r="D134" s="130">
        <v>21370</v>
      </c>
      <c r="E134" s="130">
        <v>2378</v>
      </c>
      <c r="F134" s="130"/>
      <c r="G134" s="130">
        <f>870-92+3</f>
        <v>781</v>
      </c>
      <c r="H134" s="129">
        <f t="shared" si="25"/>
        <v>28220</v>
      </c>
      <c r="I134" s="130">
        <v>24676</v>
      </c>
      <c r="J134" s="130">
        <v>2386</v>
      </c>
      <c r="K134" s="130">
        <v>0</v>
      </c>
      <c r="L134" s="130">
        <v>1158</v>
      </c>
      <c r="M134" s="129">
        <f t="shared" si="26"/>
        <v>3691</v>
      </c>
      <c r="N134" s="129">
        <f t="shared" si="27"/>
        <v>4724</v>
      </c>
      <c r="O134" s="131"/>
      <c r="P134" s="117">
        <v>2050202</v>
      </c>
      <c r="Q134" s="133" t="s">
        <v>59</v>
      </c>
      <c r="R134" s="132">
        <f t="shared" si="28"/>
        <v>3306</v>
      </c>
      <c r="S134" s="132">
        <f t="shared" si="29"/>
        <v>8</v>
      </c>
      <c r="T134" s="132">
        <f t="shared" si="30"/>
        <v>0</v>
      </c>
      <c r="U134" s="132">
        <f t="shared" si="31"/>
        <v>377</v>
      </c>
    </row>
    <row r="135" spans="1:21" ht="15" customHeight="1">
      <c r="A135" s="127" t="s">
        <v>138</v>
      </c>
      <c r="B135" s="130">
        <v>11639</v>
      </c>
      <c r="C135" s="129">
        <f t="shared" si="32"/>
        <v>22143</v>
      </c>
      <c r="D135" s="130">
        <v>20916</v>
      </c>
      <c r="E135" s="130">
        <v>1003</v>
      </c>
      <c r="F135" s="130"/>
      <c r="G135" s="130">
        <v>224</v>
      </c>
      <c r="H135" s="129">
        <f t="shared" si="25"/>
        <v>20978</v>
      </c>
      <c r="I135" s="130">
        <v>17729</v>
      </c>
      <c r="J135" s="130">
        <v>1003</v>
      </c>
      <c r="K135" s="130">
        <v>0</v>
      </c>
      <c r="L135" s="130">
        <f>1594+326+326</f>
        <v>2246</v>
      </c>
      <c r="M135" s="129">
        <f t="shared" si="26"/>
        <v>-1165</v>
      </c>
      <c r="N135" s="129">
        <f t="shared" si="27"/>
        <v>9339</v>
      </c>
      <c r="O135" s="131"/>
      <c r="P135" s="117">
        <v>2050203</v>
      </c>
      <c r="Q135" s="133" t="s">
        <v>59</v>
      </c>
      <c r="R135" s="132">
        <f aca="true" t="shared" si="37" ref="R135:R198">I135-D135</f>
        <v>-3187</v>
      </c>
      <c r="S135" s="132">
        <f aca="true" t="shared" si="38" ref="S135:S198">J135-E135</f>
        <v>0</v>
      </c>
      <c r="T135" s="132">
        <f aca="true" t="shared" si="39" ref="T135:T198">K135-F135</f>
        <v>0</v>
      </c>
      <c r="U135" s="132">
        <f aca="true" t="shared" si="40" ref="U135:U198">L135-G135</f>
        <v>2022</v>
      </c>
    </row>
    <row r="136" spans="1:21" ht="15" customHeight="1">
      <c r="A136" s="127" t="s">
        <v>139</v>
      </c>
      <c r="B136" s="130">
        <v>4063</v>
      </c>
      <c r="C136" s="129">
        <f t="shared" si="32"/>
        <v>7064</v>
      </c>
      <c r="D136" s="130">
        <v>5245</v>
      </c>
      <c r="E136" s="130">
        <v>746</v>
      </c>
      <c r="F136" s="130"/>
      <c r="G136" s="130">
        <v>1073</v>
      </c>
      <c r="H136" s="129">
        <f aca="true" t="shared" si="41" ref="H136:H199">SUM(I136:L136)</f>
        <v>6675</v>
      </c>
      <c r="I136" s="130">
        <v>6036</v>
      </c>
      <c r="J136" s="130">
        <v>511</v>
      </c>
      <c r="K136" s="130">
        <v>0</v>
      </c>
      <c r="L136" s="130">
        <v>128</v>
      </c>
      <c r="M136" s="129">
        <f aca="true" t="shared" si="42" ref="M136:M199">H136-C136</f>
        <v>-389</v>
      </c>
      <c r="N136" s="129">
        <f aca="true" t="shared" si="43" ref="N136:N199">H136-B136</f>
        <v>2612</v>
      </c>
      <c r="O136" s="131"/>
      <c r="P136" s="117">
        <v>2050204</v>
      </c>
      <c r="Q136" s="133" t="s">
        <v>59</v>
      </c>
      <c r="R136" s="132">
        <f t="shared" si="37"/>
        <v>791</v>
      </c>
      <c r="S136" s="132">
        <f t="shared" si="38"/>
        <v>-235</v>
      </c>
      <c r="T136" s="132">
        <f t="shared" si="39"/>
        <v>0</v>
      </c>
      <c r="U136" s="132">
        <f t="shared" si="40"/>
        <v>-945</v>
      </c>
    </row>
    <row r="137" spans="1:21" ht="15" customHeight="1">
      <c r="A137" s="127" t="s">
        <v>140</v>
      </c>
      <c r="B137" s="130">
        <v>4648</v>
      </c>
      <c r="C137" s="129">
        <f aca="true" t="shared" si="44" ref="C137:C203">SUM(D137:G137)</f>
        <v>7294</v>
      </c>
      <c r="D137" s="130"/>
      <c r="E137" s="130">
        <v>561</v>
      </c>
      <c r="F137" s="130"/>
      <c r="G137" s="130">
        <f>4733+2000</f>
        <v>6733</v>
      </c>
      <c r="H137" s="129">
        <f t="shared" si="41"/>
        <v>7408</v>
      </c>
      <c r="I137" s="130">
        <v>0</v>
      </c>
      <c r="J137" s="130">
        <v>561</v>
      </c>
      <c r="K137" s="130">
        <v>0</v>
      </c>
      <c r="L137" s="130">
        <f>6477+370</f>
        <v>6847</v>
      </c>
      <c r="M137" s="129">
        <f t="shared" si="42"/>
        <v>114</v>
      </c>
      <c r="N137" s="129">
        <f t="shared" si="43"/>
        <v>2760</v>
      </c>
      <c r="O137" s="131"/>
      <c r="P137" s="117">
        <v>2050299</v>
      </c>
      <c r="Q137" s="133" t="s">
        <v>59</v>
      </c>
      <c r="R137" s="132">
        <f t="shared" si="37"/>
        <v>0</v>
      </c>
      <c r="S137" s="132">
        <f t="shared" si="38"/>
        <v>0</v>
      </c>
      <c r="T137" s="132">
        <f t="shared" si="39"/>
        <v>0</v>
      </c>
      <c r="U137" s="132">
        <f t="shared" si="40"/>
        <v>114</v>
      </c>
    </row>
    <row r="138" spans="1:21" ht="15" customHeight="1">
      <c r="A138" s="127" t="s">
        <v>141</v>
      </c>
      <c r="B138" s="128">
        <f>SUM(B139)</f>
        <v>375</v>
      </c>
      <c r="C138" s="128">
        <f t="shared" si="44"/>
        <v>329</v>
      </c>
      <c r="D138" s="128">
        <f aca="true" t="shared" si="45" ref="D138:L142">SUM(D139)</f>
        <v>11</v>
      </c>
      <c r="E138" s="128">
        <f t="shared" si="45"/>
        <v>238</v>
      </c>
      <c r="F138" s="128">
        <f t="shared" si="45"/>
        <v>0</v>
      </c>
      <c r="G138" s="128">
        <f t="shared" si="45"/>
        <v>80</v>
      </c>
      <c r="H138" s="129">
        <f t="shared" si="41"/>
        <v>329</v>
      </c>
      <c r="I138" s="128">
        <f t="shared" si="45"/>
        <v>11</v>
      </c>
      <c r="J138" s="128">
        <f t="shared" si="45"/>
        <v>238</v>
      </c>
      <c r="K138" s="128">
        <f t="shared" si="45"/>
        <v>0</v>
      </c>
      <c r="L138" s="128">
        <f t="shared" si="45"/>
        <v>80</v>
      </c>
      <c r="M138" s="129">
        <f t="shared" si="42"/>
        <v>0</v>
      </c>
      <c r="N138" s="129">
        <f t="shared" si="43"/>
        <v>-46</v>
      </c>
      <c r="O138" s="131"/>
      <c r="P138" s="117">
        <v>20503</v>
      </c>
      <c r="Q138" s="117" t="s">
        <v>57</v>
      </c>
      <c r="R138" s="132">
        <f t="shared" si="37"/>
        <v>0</v>
      </c>
      <c r="S138" s="132">
        <f t="shared" si="38"/>
        <v>0</v>
      </c>
      <c r="T138" s="132">
        <f t="shared" si="39"/>
        <v>0</v>
      </c>
      <c r="U138" s="132">
        <f t="shared" si="40"/>
        <v>0</v>
      </c>
    </row>
    <row r="139" spans="1:21" ht="15" customHeight="1">
      <c r="A139" s="127" t="s">
        <v>142</v>
      </c>
      <c r="B139" s="130">
        <v>375</v>
      </c>
      <c r="C139" s="129">
        <f t="shared" si="44"/>
        <v>329</v>
      </c>
      <c r="D139" s="130">
        <v>11</v>
      </c>
      <c r="E139" s="130">
        <v>238</v>
      </c>
      <c r="F139" s="130"/>
      <c r="G139" s="130">
        <v>80</v>
      </c>
      <c r="H139" s="129">
        <f t="shared" si="41"/>
        <v>329</v>
      </c>
      <c r="I139" s="130">
        <v>11</v>
      </c>
      <c r="J139" s="130">
        <v>238</v>
      </c>
      <c r="K139" s="130">
        <v>0</v>
      </c>
      <c r="L139" s="130">
        <v>80</v>
      </c>
      <c r="M139" s="129">
        <f t="shared" si="42"/>
        <v>0</v>
      </c>
      <c r="N139" s="129">
        <f t="shared" si="43"/>
        <v>-46</v>
      </c>
      <c r="O139" s="131"/>
      <c r="P139" s="117">
        <v>2050302</v>
      </c>
      <c r="Q139" s="133" t="s">
        <v>59</v>
      </c>
      <c r="R139" s="132">
        <f t="shared" si="37"/>
        <v>0</v>
      </c>
      <c r="S139" s="132">
        <f t="shared" si="38"/>
        <v>0</v>
      </c>
      <c r="T139" s="132">
        <f t="shared" si="39"/>
        <v>0</v>
      </c>
      <c r="U139" s="132">
        <f t="shared" si="40"/>
        <v>0</v>
      </c>
    </row>
    <row r="140" spans="1:21" ht="15" customHeight="1">
      <c r="A140" s="127" t="s">
        <v>143</v>
      </c>
      <c r="B140" s="128">
        <f>SUM(B141)</f>
        <v>187</v>
      </c>
      <c r="C140" s="128">
        <f t="shared" si="44"/>
        <v>218</v>
      </c>
      <c r="D140" s="128">
        <f t="shared" si="45"/>
        <v>202</v>
      </c>
      <c r="E140" s="128">
        <f t="shared" si="45"/>
        <v>16</v>
      </c>
      <c r="F140" s="128">
        <f t="shared" si="45"/>
        <v>0</v>
      </c>
      <c r="G140" s="128">
        <f t="shared" si="45"/>
        <v>0</v>
      </c>
      <c r="H140" s="129">
        <f t="shared" si="41"/>
        <v>353</v>
      </c>
      <c r="I140" s="128">
        <f t="shared" si="45"/>
        <v>337</v>
      </c>
      <c r="J140" s="128">
        <f t="shared" si="45"/>
        <v>16</v>
      </c>
      <c r="K140" s="128">
        <f t="shared" si="45"/>
        <v>0</v>
      </c>
      <c r="L140" s="128">
        <f t="shared" si="45"/>
        <v>0</v>
      </c>
      <c r="M140" s="129">
        <f t="shared" si="42"/>
        <v>135</v>
      </c>
      <c r="N140" s="129">
        <f t="shared" si="43"/>
        <v>166</v>
      </c>
      <c r="O140" s="131"/>
      <c r="P140" s="117">
        <v>20504</v>
      </c>
      <c r="Q140" s="117" t="s">
        <v>57</v>
      </c>
      <c r="R140" s="132">
        <f t="shared" si="37"/>
        <v>135</v>
      </c>
      <c r="S140" s="132">
        <f t="shared" si="38"/>
        <v>0</v>
      </c>
      <c r="T140" s="132">
        <f t="shared" si="39"/>
        <v>0</v>
      </c>
      <c r="U140" s="132">
        <f t="shared" si="40"/>
        <v>0</v>
      </c>
    </row>
    <row r="141" spans="1:21" ht="15" customHeight="1">
      <c r="A141" s="127" t="s">
        <v>144</v>
      </c>
      <c r="B141" s="130">
        <v>187</v>
      </c>
      <c r="C141" s="129">
        <f t="shared" si="44"/>
        <v>218</v>
      </c>
      <c r="D141" s="130">
        <v>202</v>
      </c>
      <c r="E141" s="130">
        <v>16</v>
      </c>
      <c r="F141" s="130"/>
      <c r="G141" s="130">
        <v>0</v>
      </c>
      <c r="H141" s="129">
        <f t="shared" si="41"/>
        <v>353</v>
      </c>
      <c r="I141" s="130">
        <v>337</v>
      </c>
      <c r="J141" s="130">
        <v>16</v>
      </c>
      <c r="K141" s="130">
        <v>0</v>
      </c>
      <c r="L141" s="130">
        <v>0</v>
      </c>
      <c r="M141" s="129">
        <f t="shared" si="42"/>
        <v>135</v>
      </c>
      <c r="N141" s="129">
        <f t="shared" si="43"/>
        <v>166</v>
      </c>
      <c r="O141" s="131"/>
      <c r="P141" s="117">
        <v>2050499</v>
      </c>
      <c r="Q141" s="133" t="s">
        <v>59</v>
      </c>
      <c r="R141" s="132">
        <f t="shared" si="37"/>
        <v>135</v>
      </c>
      <c r="S141" s="132">
        <f t="shared" si="38"/>
        <v>0</v>
      </c>
      <c r="T141" s="132">
        <f t="shared" si="39"/>
        <v>0</v>
      </c>
      <c r="U141" s="132">
        <f t="shared" si="40"/>
        <v>0</v>
      </c>
    </row>
    <row r="142" spans="1:21" ht="15" customHeight="1">
      <c r="A142" s="127" t="s">
        <v>145</v>
      </c>
      <c r="B142" s="128">
        <f>SUM(B143)</f>
        <v>615</v>
      </c>
      <c r="C142" s="128">
        <f t="shared" si="44"/>
        <v>792</v>
      </c>
      <c r="D142" s="128">
        <f t="shared" si="45"/>
        <v>659</v>
      </c>
      <c r="E142" s="128">
        <f t="shared" si="45"/>
        <v>107</v>
      </c>
      <c r="F142" s="128">
        <f t="shared" si="45"/>
        <v>0</v>
      </c>
      <c r="G142" s="128">
        <f t="shared" si="45"/>
        <v>26</v>
      </c>
      <c r="H142" s="129">
        <f t="shared" si="41"/>
        <v>891</v>
      </c>
      <c r="I142" s="128">
        <f t="shared" si="45"/>
        <v>758</v>
      </c>
      <c r="J142" s="128">
        <f t="shared" si="45"/>
        <v>107</v>
      </c>
      <c r="K142" s="128">
        <f t="shared" si="45"/>
        <v>0</v>
      </c>
      <c r="L142" s="128">
        <f t="shared" si="45"/>
        <v>26</v>
      </c>
      <c r="M142" s="129">
        <f t="shared" si="42"/>
        <v>99</v>
      </c>
      <c r="N142" s="129">
        <f t="shared" si="43"/>
        <v>276</v>
      </c>
      <c r="O142" s="131"/>
      <c r="P142" s="117">
        <v>20507</v>
      </c>
      <c r="Q142" s="117" t="s">
        <v>57</v>
      </c>
      <c r="R142" s="132">
        <f t="shared" si="37"/>
        <v>99</v>
      </c>
      <c r="S142" s="132">
        <f t="shared" si="38"/>
        <v>0</v>
      </c>
      <c r="T142" s="132">
        <f t="shared" si="39"/>
        <v>0</v>
      </c>
      <c r="U142" s="132">
        <f t="shared" si="40"/>
        <v>0</v>
      </c>
    </row>
    <row r="143" spans="1:21" ht="15" customHeight="1">
      <c r="A143" s="127" t="s">
        <v>146</v>
      </c>
      <c r="B143" s="130">
        <v>615</v>
      </c>
      <c r="C143" s="129">
        <f t="shared" si="44"/>
        <v>792</v>
      </c>
      <c r="D143" s="130">
        <v>659</v>
      </c>
      <c r="E143" s="130">
        <v>107</v>
      </c>
      <c r="F143" s="130"/>
      <c r="G143" s="130">
        <v>26</v>
      </c>
      <c r="H143" s="129">
        <f t="shared" si="41"/>
        <v>891</v>
      </c>
      <c r="I143" s="130">
        <v>758</v>
      </c>
      <c r="J143" s="130">
        <v>107</v>
      </c>
      <c r="K143" s="130">
        <v>0</v>
      </c>
      <c r="L143" s="130">
        <v>26</v>
      </c>
      <c r="M143" s="129">
        <f t="shared" si="42"/>
        <v>99</v>
      </c>
      <c r="N143" s="129">
        <f t="shared" si="43"/>
        <v>276</v>
      </c>
      <c r="O143" s="131"/>
      <c r="P143" s="117">
        <v>2050701</v>
      </c>
      <c r="Q143" s="133" t="s">
        <v>59</v>
      </c>
      <c r="R143" s="132">
        <f t="shared" si="37"/>
        <v>99</v>
      </c>
      <c r="S143" s="132">
        <f t="shared" si="38"/>
        <v>0</v>
      </c>
      <c r="T143" s="132">
        <f t="shared" si="39"/>
        <v>0</v>
      </c>
      <c r="U143" s="132">
        <f t="shared" si="40"/>
        <v>0</v>
      </c>
    </row>
    <row r="144" spans="1:21" ht="15" customHeight="1">
      <c r="A144" s="127" t="s">
        <v>147</v>
      </c>
      <c r="B144" s="128">
        <f>SUM(B145:B146)</f>
        <v>677</v>
      </c>
      <c r="C144" s="128">
        <f t="shared" si="44"/>
        <v>1043</v>
      </c>
      <c r="D144" s="128">
        <f>SUM(D145:D146)</f>
        <v>928</v>
      </c>
      <c r="E144" s="128">
        <f>SUM(E145:E146)</f>
        <v>38</v>
      </c>
      <c r="F144" s="128">
        <f>SUM(F145:F146)</f>
        <v>0</v>
      </c>
      <c r="G144" s="128">
        <f>SUM(G145:G146)</f>
        <v>77</v>
      </c>
      <c r="H144" s="129">
        <f t="shared" si="41"/>
        <v>1174</v>
      </c>
      <c r="I144" s="128">
        <f>SUM(I145:I146)</f>
        <v>1059</v>
      </c>
      <c r="J144" s="128">
        <f>SUM(J145:J146)</f>
        <v>38</v>
      </c>
      <c r="K144" s="128">
        <f>SUM(K145:K146)</f>
        <v>0</v>
      </c>
      <c r="L144" s="128">
        <f>SUM(L145:L146)</f>
        <v>77</v>
      </c>
      <c r="M144" s="129">
        <f t="shared" si="42"/>
        <v>131</v>
      </c>
      <c r="N144" s="129">
        <f t="shared" si="43"/>
        <v>497</v>
      </c>
      <c r="O144" s="131"/>
      <c r="P144" s="117">
        <v>20508</v>
      </c>
      <c r="Q144" s="117" t="s">
        <v>57</v>
      </c>
      <c r="R144" s="132">
        <f t="shared" si="37"/>
        <v>131</v>
      </c>
      <c r="S144" s="132">
        <f t="shared" si="38"/>
        <v>0</v>
      </c>
      <c r="T144" s="132">
        <f t="shared" si="39"/>
        <v>0</v>
      </c>
      <c r="U144" s="132">
        <f t="shared" si="40"/>
        <v>0</v>
      </c>
    </row>
    <row r="145" spans="1:21" ht="15" customHeight="1">
      <c r="A145" s="127" t="s">
        <v>148</v>
      </c>
      <c r="B145" s="130">
        <v>390</v>
      </c>
      <c r="C145" s="129">
        <f t="shared" si="44"/>
        <v>756</v>
      </c>
      <c r="D145" s="130">
        <v>733</v>
      </c>
      <c r="E145" s="130">
        <v>23</v>
      </c>
      <c r="F145" s="130"/>
      <c r="G145" s="130">
        <v>0</v>
      </c>
      <c r="H145" s="129">
        <f t="shared" si="41"/>
        <v>882</v>
      </c>
      <c r="I145" s="130">
        <v>859</v>
      </c>
      <c r="J145" s="130">
        <v>23</v>
      </c>
      <c r="K145" s="130">
        <v>0</v>
      </c>
      <c r="L145" s="130">
        <v>0</v>
      </c>
      <c r="M145" s="129">
        <f t="shared" si="42"/>
        <v>126</v>
      </c>
      <c r="N145" s="129">
        <f t="shared" si="43"/>
        <v>492</v>
      </c>
      <c r="O145" s="131"/>
      <c r="P145" s="117">
        <v>2050801</v>
      </c>
      <c r="Q145" s="133" t="s">
        <v>59</v>
      </c>
      <c r="R145" s="132">
        <f t="shared" si="37"/>
        <v>126</v>
      </c>
      <c r="S145" s="132">
        <f t="shared" si="38"/>
        <v>0</v>
      </c>
      <c r="T145" s="132">
        <f t="shared" si="39"/>
        <v>0</v>
      </c>
      <c r="U145" s="132">
        <f t="shared" si="40"/>
        <v>0</v>
      </c>
    </row>
    <row r="146" spans="1:21" ht="15" customHeight="1">
      <c r="A146" s="127" t="s">
        <v>149</v>
      </c>
      <c r="B146" s="130">
        <v>287</v>
      </c>
      <c r="C146" s="129">
        <f t="shared" si="44"/>
        <v>287</v>
      </c>
      <c r="D146" s="130">
        <v>195</v>
      </c>
      <c r="E146" s="130">
        <v>15</v>
      </c>
      <c r="F146" s="130"/>
      <c r="G146" s="130">
        <v>77</v>
      </c>
      <c r="H146" s="129">
        <f t="shared" si="41"/>
        <v>292</v>
      </c>
      <c r="I146" s="130">
        <v>200</v>
      </c>
      <c r="J146" s="130">
        <v>15</v>
      </c>
      <c r="K146" s="130">
        <v>0</v>
      </c>
      <c r="L146" s="130">
        <v>77</v>
      </c>
      <c r="M146" s="129">
        <f t="shared" si="42"/>
        <v>5</v>
      </c>
      <c r="N146" s="129">
        <f t="shared" si="43"/>
        <v>5</v>
      </c>
      <c r="O146" s="131"/>
      <c r="P146" s="117">
        <v>2050802</v>
      </c>
      <c r="Q146" s="133" t="s">
        <v>59</v>
      </c>
      <c r="R146" s="132">
        <f t="shared" si="37"/>
        <v>5</v>
      </c>
      <c r="S146" s="132">
        <f t="shared" si="38"/>
        <v>0</v>
      </c>
      <c r="T146" s="132">
        <f t="shared" si="39"/>
        <v>0</v>
      </c>
      <c r="U146" s="132">
        <f t="shared" si="40"/>
        <v>0</v>
      </c>
    </row>
    <row r="147" spans="1:21" ht="15" customHeight="1">
      <c r="A147" s="127" t="s">
        <v>150</v>
      </c>
      <c r="B147" s="128">
        <f>SUM(B148)</f>
        <v>2300</v>
      </c>
      <c r="C147" s="128">
        <f t="shared" si="44"/>
        <v>2670</v>
      </c>
      <c r="D147" s="128">
        <f aca="true" t="shared" si="46" ref="D147:L147">SUM(D148)</f>
        <v>0</v>
      </c>
      <c r="E147" s="128">
        <f t="shared" si="46"/>
        <v>0</v>
      </c>
      <c r="F147" s="128">
        <f t="shared" si="46"/>
        <v>0</v>
      </c>
      <c r="G147" s="128">
        <f t="shared" si="46"/>
        <v>2670</v>
      </c>
      <c r="H147" s="129">
        <f t="shared" si="41"/>
        <v>2300</v>
      </c>
      <c r="I147" s="128">
        <f t="shared" si="46"/>
        <v>0</v>
      </c>
      <c r="J147" s="128">
        <f t="shared" si="46"/>
        <v>0</v>
      </c>
      <c r="K147" s="128">
        <f t="shared" si="46"/>
        <v>0</v>
      </c>
      <c r="L147" s="128">
        <f t="shared" si="46"/>
        <v>2300</v>
      </c>
      <c r="M147" s="129">
        <f t="shared" si="42"/>
        <v>-370</v>
      </c>
      <c r="N147" s="129">
        <f t="shared" si="43"/>
        <v>0</v>
      </c>
      <c r="O147" s="131"/>
      <c r="P147" s="117">
        <v>20509</v>
      </c>
      <c r="Q147" s="117" t="s">
        <v>57</v>
      </c>
      <c r="R147" s="132">
        <f t="shared" si="37"/>
        <v>0</v>
      </c>
      <c r="S147" s="132">
        <f t="shared" si="38"/>
        <v>0</v>
      </c>
      <c r="T147" s="132">
        <f t="shared" si="39"/>
        <v>0</v>
      </c>
      <c r="U147" s="132">
        <f t="shared" si="40"/>
        <v>-370</v>
      </c>
    </row>
    <row r="148" spans="1:21" ht="15" customHeight="1">
      <c r="A148" s="127" t="s">
        <v>151</v>
      </c>
      <c r="B148" s="130">
        <v>2300</v>
      </c>
      <c r="C148" s="129">
        <f t="shared" si="44"/>
        <v>2670</v>
      </c>
      <c r="D148" s="130">
        <v>0</v>
      </c>
      <c r="E148" s="130">
        <v>0</v>
      </c>
      <c r="F148" s="130"/>
      <c r="G148" s="130">
        <v>2670</v>
      </c>
      <c r="H148" s="129">
        <f t="shared" si="41"/>
        <v>2300</v>
      </c>
      <c r="I148" s="130">
        <v>0</v>
      </c>
      <c r="J148" s="130">
        <v>0</v>
      </c>
      <c r="K148" s="130">
        <v>0</v>
      </c>
      <c r="L148" s="130">
        <f>2670-370</f>
        <v>2300</v>
      </c>
      <c r="M148" s="129">
        <f t="shared" si="42"/>
        <v>-370</v>
      </c>
      <c r="N148" s="129">
        <f t="shared" si="43"/>
        <v>0</v>
      </c>
      <c r="O148" s="131"/>
      <c r="P148" s="117">
        <v>2050999</v>
      </c>
      <c r="Q148" s="133" t="s">
        <v>59</v>
      </c>
      <c r="R148" s="132">
        <f t="shared" si="37"/>
        <v>0</v>
      </c>
      <c r="S148" s="132">
        <f t="shared" si="38"/>
        <v>0</v>
      </c>
      <c r="T148" s="132">
        <f t="shared" si="39"/>
        <v>0</v>
      </c>
      <c r="U148" s="132">
        <f t="shared" si="40"/>
        <v>-370</v>
      </c>
    </row>
    <row r="149" spans="1:21" ht="15" customHeight="1">
      <c r="A149" s="127" t="s">
        <v>152</v>
      </c>
      <c r="B149" s="128">
        <f>SUM(B150,B153,B155,B158)</f>
        <v>2722</v>
      </c>
      <c r="C149" s="128">
        <f t="shared" si="44"/>
        <v>2991</v>
      </c>
      <c r="D149" s="128">
        <f>SUM(D150,D153,D155,D158)</f>
        <v>831</v>
      </c>
      <c r="E149" s="128">
        <f>SUM(E150,E153,E155,E158)</f>
        <v>75</v>
      </c>
      <c r="F149" s="128">
        <f>SUM(F150,F153,F155,F158)</f>
        <v>0</v>
      </c>
      <c r="G149" s="128">
        <f>SUM(G150,G153,G155,G158)</f>
        <v>2085</v>
      </c>
      <c r="H149" s="129">
        <f t="shared" si="41"/>
        <v>2794</v>
      </c>
      <c r="I149" s="128">
        <f>SUM(I150,I153,I155,I158)</f>
        <v>856</v>
      </c>
      <c r="J149" s="128">
        <f>SUM(J150,J153,J155,J158)</f>
        <v>76</v>
      </c>
      <c r="K149" s="128">
        <f>SUM(K150,K153,K155,K158)</f>
        <v>0</v>
      </c>
      <c r="L149" s="128">
        <f>SUM(L150,L153,L155,L158)</f>
        <v>1862</v>
      </c>
      <c r="M149" s="129">
        <f t="shared" si="42"/>
        <v>-197</v>
      </c>
      <c r="N149" s="129">
        <f t="shared" si="43"/>
        <v>72</v>
      </c>
      <c r="O149" s="131"/>
      <c r="P149" s="117">
        <v>206</v>
      </c>
      <c r="Q149" s="117" t="s">
        <v>55</v>
      </c>
      <c r="R149" s="132">
        <f t="shared" si="37"/>
        <v>25</v>
      </c>
      <c r="S149" s="132">
        <f t="shared" si="38"/>
        <v>1</v>
      </c>
      <c r="T149" s="132">
        <f t="shared" si="39"/>
        <v>0</v>
      </c>
      <c r="U149" s="132">
        <f t="shared" si="40"/>
        <v>-223</v>
      </c>
    </row>
    <row r="150" spans="1:21" ht="15" customHeight="1">
      <c r="A150" s="127" t="s">
        <v>153</v>
      </c>
      <c r="B150" s="128">
        <f>SUM(B151:B152)</f>
        <v>328</v>
      </c>
      <c r="C150" s="128">
        <f t="shared" si="44"/>
        <v>306</v>
      </c>
      <c r="D150" s="128">
        <f>SUM(D151:D152)</f>
        <v>284</v>
      </c>
      <c r="E150" s="128">
        <f>SUM(E151:E152)</f>
        <v>22</v>
      </c>
      <c r="F150" s="128">
        <f>SUM(F151:F152)</f>
        <v>0</v>
      </c>
      <c r="G150" s="128">
        <f>SUM(G151:G152)</f>
        <v>0</v>
      </c>
      <c r="H150" s="129">
        <f t="shared" si="41"/>
        <v>326</v>
      </c>
      <c r="I150" s="128">
        <f>SUM(I151:I152)</f>
        <v>304</v>
      </c>
      <c r="J150" s="128">
        <f>SUM(J151:J152)</f>
        <v>22</v>
      </c>
      <c r="K150" s="128">
        <f>SUM(K151:K152)</f>
        <v>0</v>
      </c>
      <c r="L150" s="128">
        <f>SUM(L151:L152)</f>
        <v>0</v>
      </c>
      <c r="M150" s="129">
        <f t="shared" si="42"/>
        <v>20</v>
      </c>
      <c r="N150" s="129">
        <f t="shared" si="43"/>
        <v>-2</v>
      </c>
      <c r="O150" s="131"/>
      <c r="P150" s="117">
        <v>20601</v>
      </c>
      <c r="Q150" s="117" t="s">
        <v>57</v>
      </c>
      <c r="R150" s="132">
        <f t="shared" si="37"/>
        <v>20</v>
      </c>
      <c r="S150" s="132">
        <f t="shared" si="38"/>
        <v>0</v>
      </c>
      <c r="T150" s="132">
        <f t="shared" si="39"/>
        <v>0</v>
      </c>
      <c r="U150" s="132">
        <f t="shared" si="40"/>
        <v>0</v>
      </c>
    </row>
    <row r="151" spans="1:21" ht="15" customHeight="1">
      <c r="A151" s="127" t="s">
        <v>58</v>
      </c>
      <c r="B151" s="130">
        <v>181</v>
      </c>
      <c r="C151" s="129">
        <f t="shared" si="44"/>
        <v>180</v>
      </c>
      <c r="D151" s="130">
        <v>163</v>
      </c>
      <c r="E151" s="130">
        <v>17</v>
      </c>
      <c r="F151" s="130"/>
      <c r="G151" s="130">
        <v>0</v>
      </c>
      <c r="H151" s="129">
        <f t="shared" si="41"/>
        <v>185</v>
      </c>
      <c r="I151" s="130">
        <v>168</v>
      </c>
      <c r="J151" s="130">
        <v>17</v>
      </c>
      <c r="K151" s="130">
        <v>0</v>
      </c>
      <c r="L151" s="130">
        <v>0</v>
      </c>
      <c r="M151" s="129">
        <f t="shared" si="42"/>
        <v>5</v>
      </c>
      <c r="N151" s="129">
        <f t="shared" si="43"/>
        <v>4</v>
      </c>
      <c r="O151" s="131"/>
      <c r="P151" s="117">
        <v>2060101</v>
      </c>
      <c r="Q151" s="133" t="s">
        <v>59</v>
      </c>
      <c r="R151" s="132">
        <f t="shared" si="37"/>
        <v>5</v>
      </c>
      <c r="S151" s="132">
        <f t="shared" si="38"/>
        <v>0</v>
      </c>
      <c r="T151" s="132">
        <f t="shared" si="39"/>
        <v>0</v>
      </c>
      <c r="U151" s="132">
        <f t="shared" si="40"/>
        <v>0</v>
      </c>
    </row>
    <row r="152" spans="1:21" ht="15" customHeight="1">
      <c r="A152" s="127" t="s">
        <v>154</v>
      </c>
      <c r="B152" s="130">
        <v>147</v>
      </c>
      <c r="C152" s="129">
        <f t="shared" si="44"/>
        <v>126</v>
      </c>
      <c r="D152" s="130">
        <v>121</v>
      </c>
      <c r="E152" s="130">
        <v>5</v>
      </c>
      <c r="F152" s="130"/>
      <c r="G152" s="130">
        <v>0</v>
      </c>
      <c r="H152" s="129">
        <f t="shared" si="41"/>
        <v>141</v>
      </c>
      <c r="I152" s="130">
        <v>136</v>
      </c>
      <c r="J152" s="130">
        <v>5</v>
      </c>
      <c r="K152" s="130">
        <v>0</v>
      </c>
      <c r="L152" s="130">
        <v>0</v>
      </c>
      <c r="M152" s="129">
        <f t="shared" si="42"/>
        <v>15</v>
      </c>
      <c r="N152" s="129">
        <f t="shared" si="43"/>
        <v>-6</v>
      </c>
      <c r="O152" s="131"/>
      <c r="P152" s="117">
        <v>2060199</v>
      </c>
      <c r="Q152" s="133" t="s">
        <v>59</v>
      </c>
      <c r="R152" s="132">
        <f t="shared" si="37"/>
        <v>15</v>
      </c>
      <c r="S152" s="132">
        <f t="shared" si="38"/>
        <v>0</v>
      </c>
      <c r="T152" s="132">
        <f t="shared" si="39"/>
        <v>0</v>
      </c>
      <c r="U152" s="132">
        <f t="shared" si="40"/>
        <v>0</v>
      </c>
    </row>
    <row r="153" spans="1:21" ht="15" customHeight="1">
      <c r="A153" s="127" t="s">
        <v>155</v>
      </c>
      <c r="B153" s="128">
        <f>SUM(B154)</f>
        <v>1750</v>
      </c>
      <c r="C153" s="128">
        <f t="shared" si="44"/>
        <v>1870</v>
      </c>
      <c r="D153" s="128">
        <f aca="true" t="shared" si="47" ref="D153:L153">SUM(D154)</f>
        <v>0</v>
      </c>
      <c r="E153" s="128">
        <f t="shared" si="47"/>
        <v>0</v>
      </c>
      <c r="F153" s="128">
        <f t="shared" si="47"/>
        <v>0</v>
      </c>
      <c r="G153" s="128">
        <f t="shared" si="47"/>
        <v>1870</v>
      </c>
      <c r="H153" s="129">
        <f t="shared" si="41"/>
        <v>1602</v>
      </c>
      <c r="I153" s="128">
        <f t="shared" si="47"/>
        <v>0</v>
      </c>
      <c r="J153" s="128">
        <f t="shared" si="47"/>
        <v>0</v>
      </c>
      <c r="K153" s="128">
        <f t="shared" si="47"/>
        <v>0</v>
      </c>
      <c r="L153" s="128">
        <f t="shared" si="47"/>
        <v>1602</v>
      </c>
      <c r="M153" s="129">
        <f t="shared" si="42"/>
        <v>-268</v>
      </c>
      <c r="N153" s="129">
        <f t="shared" si="43"/>
        <v>-148</v>
      </c>
      <c r="O153" s="131"/>
      <c r="P153" s="117">
        <v>20604</v>
      </c>
      <c r="Q153" s="117" t="s">
        <v>57</v>
      </c>
      <c r="R153" s="132">
        <f t="shared" si="37"/>
        <v>0</v>
      </c>
      <c r="S153" s="132">
        <f t="shared" si="38"/>
        <v>0</v>
      </c>
      <c r="T153" s="132">
        <f t="shared" si="39"/>
        <v>0</v>
      </c>
      <c r="U153" s="132">
        <f t="shared" si="40"/>
        <v>-268</v>
      </c>
    </row>
    <row r="154" spans="1:21" ht="15" customHeight="1">
      <c r="A154" s="127" t="s">
        <v>156</v>
      </c>
      <c r="B154" s="130">
        <v>1750</v>
      </c>
      <c r="C154" s="129">
        <f t="shared" si="44"/>
        <v>1870</v>
      </c>
      <c r="D154" s="130">
        <v>0</v>
      </c>
      <c r="E154" s="130">
        <v>0</v>
      </c>
      <c r="F154" s="130"/>
      <c r="G154" s="130">
        <v>1870</v>
      </c>
      <c r="H154" s="129">
        <f t="shared" si="41"/>
        <v>1602</v>
      </c>
      <c r="I154" s="130">
        <v>0</v>
      </c>
      <c r="J154" s="130">
        <v>0</v>
      </c>
      <c r="K154" s="130">
        <v>0</v>
      </c>
      <c r="L154" s="130">
        <v>1602</v>
      </c>
      <c r="M154" s="129">
        <f t="shared" si="42"/>
        <v>-268</v>
      </c>
      <c r="N154" s="129">
        <f t="shared" si="43"/>
        <v>-148</v>
      </c>
      <c r="O154" s="131"/>
      <c r="P154" s="117">
        <v>2060499</v>
      </c>
      <c r="Q154" s="133" t="s">
        <v>59</v>
      </c>
      <c r="R154" s="132">
        <f t="shared" si="37"/>
        <v>0</v>
      </c>
      <c r="S154" s="132">
        <f t="shared" si="38"/>
        <v>0</v>
      </c>
      <c r="T154" s="132">
        <f t="shared" si="39"/>
        <v>0</v>
      </c>
      <c r="U154" s="132">
        <f t="shared" si="40"/>
        <v>-268</v>
      </c>
    </row>
    <row r="155" spans="1:21" ht="15" customHeight="1">
      <c r="A155" s="127" t="s">
        <v>157</v>
      </c>
      <c r="B155" s="128">
        <f>SUM(B156:B157)</f>
        <v>271</v>
      </c>
      <c r="C155" s="128">
        <f t="shared" si="44"/>
        <v>292</v>
      </c>
      <c r="D155" s="128">
        <f>SUM(D156:D157)</f>
        <v>154</v>
      </c>
      <c r="E155" s="128">
        <f>SUM(E156:E157)</f>
        <v>11</v>
      </c>
      <c r="F155" s="128">
        <f>SUM(F156:F157)</f>
        <v>0</v>
      </c>
      <c r="G155" s="128">
        <f>SUM(G156:G157)</f>
        <v>127</v>
      </c>
      <c r="H155" s="129">
        <f t="shared" si="41"/>
        <v>306</v>
      </c>
      <c r="I155" s="128">
        <f>SUM(I156:I157)</f>
        <v>167</v>
      </c>
      <c r="J155" s="128">
        <f>SUM(J156:J157)</f>
        <v>12</v>
      </c>
      <c r="K155" s="128">
        <f>SUM(K156:K157)</f>
        <v>0</v>
      </c>
      <c r="L155" s="128">
        <f>SUM(L156:L157)</f>
        <v>127</v>
      </c>
      <c r="M155" s="129">
        <f t="shared" si="42"/>
        <v>14</v>
      </c>
      <c r="N155" s="129">
        <f t="shared" si="43"/>
        <v>35</v>
      </c>
      <c r="O155" s="131"/>
      <c r="P155" s="117">
        <v>20607</v>
      </c>
      <c r="Q155" s="117" t="s">
        <v>57</v>
      </c>
      <c r="R155" s="132">
        <f t="shared" si="37"/>
        <v>13</v>
      </c>
      <c r="S155" s="132">
        <f t="shared" si="38"/>
        <v>1</v>
      </c>
      <c r="T155" s="132">
        <f t="shared" si="39"/>
        <v>0</v>
      </c>
      <c r="U155" s="132">
        <f t="shared" si="40"/>
        <v>0</v>
      </c>
    </row>
    <row r="156" spans="1:21" ht="15" customHeight="1">
      <c r="A156" s="127" t="s">
        <v>158</v>
      </c>
      <c r="B156" s="130">
        <v>142</v>
      </c>
      <c r="C156" s="129">
        <f t="shared" si="44"/>
        <v>165</v>
      </c>
      <c r="D156" s="130">
        <v>154</v>
      </c>
      <c r="E156" s="130">
        <v>11</v>
      </c>
      <c r="F156" s="130"/>
      <c r="G156" s="130">
        <v>0</v>
      </c>
      <c r="H156" s="129">
        <f t="shared" si="41"/>
        <v>179</v>
      </c>
      <c r="I156" s="130">
        <v>167</v>
      </c>
      <c r="J156" s="130">
        <v>12</v>
      </c>
      <c r="K156" s="130">
        <v>0</v>
      </c>
      <c r="L156" s="130">
        <v>0</v>
      </c>
      <c r="M156" s="129">
        <f t="shared" si="42"/>
        <v>14</v>
      </c>
      <c r="N156" s="129">
        <f t="shared" si="43"/>
        <v>37</v>
      </c>
      <c r="O156" s="131"/>
      <c r="P156" s="117">
        <v>2060701</v>
      </c>
      <c r="Q156" s="133" t="s">
        <v>59</v>
      </c>
      <c r="R156" s="132">
        <f t="shared" si="37"/>
        <v>13</v>
      </c>
      <c r="S156" s="132">
        <f t="shared" si="38"/>
        <v>1</v>
      </c>
      <c r="T156" s="132">
        <f t="shared" si="39"/>
        <v>0</v>
      </c>
      <c r="U156" s="132">
        <f t="shared" si="40"/>
        <v>0</v>
      </c>
    </row>
    <row r="157" spans="1:21" ht="15" customHeight="1">
      <c r="A157" s="127" t="s">
        <v>159</v>
      </c>
      <c r="B157" s="130">
        <v>129</v>
      </c>
      <c r="C157" s="129">
        <f t="shared" si="44"/>
        <v>127</v>
      </c>
      <c r="D157" s="130">
        <v>0</v>
      </c>
      <c r="E157" s="130">
        <v>0</v>
      </c>
      <c r="F157" s="130"/>
      <c r="G157" s="130">
        <v>127</v>
      </c>
      <c r="H157" s="129">
        <f t="shared" si="41"/>
        <v>127</v>
      </c>
      <c r="I157" s="130">
        <v>0</v>
      </c>
      <c r="J157" s="130">
        <v>0</v>
      </c>
      <c r="K157" s="130">
        <v>0</v>
      </c>
      <c r="L157" s="130">
        <v>127</v>
      </c>
      <c r="M157" s="129">
        <f t="shared" si="42"/>
        <v>0</v>
      </c>
      <c r="N157" s="129">
        <f t="shared" si="43"/>
        <v>-2</v>
      </c>
      <c r="O157" s="131"/>
      <c r="P157" s="117">
        <v>2060702</v>
      </c>
      <c r="Q157" s="133" t="s">
        <v>59</v>
      </c>
      <c r="R157" s="132">
        <f t="shared" si="37"/>
        <v>0</v>
      </c>
      <c r="S157" s="132">
        <f t="shared" si="38"/>
        <v>0</v>
      </c>
      <c r="T157" s="132">
        <f t="shared" si="39"/>
        <v>0</v>
      </c>
      <c r="U157" s="132">
        <f t="shared" si="40"/>
        <v>0</v>
      </c>
    </row>
    <row r="158" spans="1:21" ht="15" customHeight="1">
      <c r="A158" s="127" t="s">
        <v>160</v>
      </c>
      <c r="B158" s="128">
        <f>SUM(B159)</f>
        <v>373</v>
      </c>
      <c r="C158" s="128">
        <f t="shared" si="44"/>
        <v>523</v>
      </c>
      <c r="D158" s="128">
        <f aca="true" t="shared" si="48" ref="D158:L158">SUM(D159)</f>
        <v>393</v>
      </c>
      <c r="E158" s="128">
        <f t="shared" si="48"/>
        <v>42</v>
      </c>
      <c r="F158" s="128">
        <f t="shared" si="48"/>
        <v>0</v>
      </c>
      <c r="G158" s="128">
        <f t="shared" si="48"/>
        <v>88</v>
      </c>
      <c r="H158" s="129">
        <f t="shared" si="41"/>
        <v>560</v>
      </c>
      <c r="I158" s="128">
        <f t="shared" si="48"/>
        <v>385</v>
      </c>
      <c r="J158" s="128">
        <f t="shared" si="48"/>
        <v>42</v>
      </c>
      <c r="K158" s="128">
        <f t="shared" si="48"/>
        <v>0</v>
      </c>
      <c r="L158" s="128">
        <f t="shared" si="48"/>
        <v>133</v>
      </c>
      <c r="M158" s="129">
        <f t="shared" si="42"/>
        <v>37</v>
      </c>
      <c r="N158" s="129">
        <f t="shared" si="43"/>
        <v>187</v>
      </c>
      <c r="O158" s="131"/>
      <c r="P158" s="117">
        <v>20699</v>
      </c>
      <c r="Q158" s="117" t="s">
        <v>57</v>
      </c>
      <c r="R158" s="132">
        <f t="shared" si="37"/>
        <v>-8</v>
      </c>
      <c r="S158" s="132">
        <f t="shared" si="38"/>
        <v>0</v>
      </c>
      <c r="T158" s="132">
        <f t="shared" si="39"/>
        <v>0</v>
      </c>
      <c r="U158" s="132">
        <f t="shared" si="40"/>
        <v>45</v>
      </c>
    </row>
    <row r="159" spans="1:21" ht="15" customHeight="1">
      <c r="A159" s="127" t="s">
        <v>161</v>
      </c>
      <c r="B159" s="130">
        <v>373</v>
      </c>
      <c r="C159" s="129">
        <f t="shared" si="44"/>
        <v>523</v>
      </c>
      <c r="D159" s="130">
        <v>393</v>
      </c>
      <c r="E159" s="130">
        <v>42</v>
      </c>
      <c r="F159" s="130"/>
      <c r="G159" s="130">
        <v>88</v>
      </c>
      <c r="H159" s="129">
        <f t="shared" si="41"/>
        <v>560</v>
      </c>
      <c r="I159" s="130">
        <v>385</v>
      </c>
      <c r="J159" s="130">
        <v>42</v>
      </c>
      <c r="K159" s="130">
        <v>0</v>
      </c>
      <c r="L159" s="130">
        <v>133</v>
      </c>
      <c r="M159" s="129">
        <f t="shared" si="42"/>
        <v>37</v>
      </c>
      <c r="N159" s="129">
        <f t="shared" si="43"/>
        <v>187</v>
      </c>
      <c r="O159" s="131"/>
      <c r="P159" s="117">
        <v>2069999</v>
      </c>
      <c r="Q159" s="133" t="s">
        <v>59</v>
      </c>
      <c r="R159" s="132">
        <f t="shared" si="37"/>
        <v>-8</v>
      </c>
      <c r="S159" s="132">
        <f t="shared" si="38"/>
        <v>0</v>
      </c>
      <c r="T159" s="132">
        <f t="shared" si="39"/>
        <v>0</v>
      </c>
      <c r="U159" s="132">
        <f t="shared" si="40"/>
        <v>45</v>
      </c>
    </row>
    <row r="160" spans="1:21" ht="15" customHeight="1">
      <c r="A160" s="127" t="s">
        <v>162</v>
      </c>
      <c r="B160" s="128">
        <f>SUM(B161,B169,B171,B173,B175,B177)</f>
        <v>1226</v>
      </c>
      <c r="C160" s="128">
        <f t="shared" si="44"/>
        <v>1840</v>
      </c>
      <c r="D160" s="128">
        <f>SUM(D161,D169,D171,D173,D175,D177)</f>
        <v>742</v>
      </c>
      <c r="E160" s="128">
        <f>SUM(E161,E169,E171,E173,E175,E177)</f>
        <v>94</v>
      </c>
      <c r="F160" s="128">
        <f>SUM(F161,F169,F171,F173,F175,F177)</f>
        <v>0</v>
      </c>
      <c r="G160" s="128">
        <f>SUM(G161,G169,G171,G173,G175,G177)</f>
        <v>1004</v>
      </c>
      <c r="H160" s="129">
        <f t="shared" si="41"/>
        <v>2153</v>
      </c>
      <c r="I160" s="128">
        <f>SUM(I161,I169,I171,I173,I175,I177)</f>
        <v>805</v>
      </c>
      <c r="J160" s="128">
        <f>SUM(J161,J169,J171,J173,J175,J177)</f>
        <v>104</v>
      </c>
      <c r="K160" s="128">
        <f>SUM(K161,K169,K171,K173,K175,K177)</f>
        <v>0</v>
      </c>
      <c r="L160" s="128">
        <f>SUM(L161,L169,L171,L173,L175,L177)</f>
        <v>1244</v>
      </c>
      <c r="M160" s="129">
        <f t="shared" si="42"/>
        <v>313</v>
      </c>
      <c r="N160" s="129">
        <f t="shared" si="43"/>
        <v>927</v>
      </c>
      <c r="O160" s="131"/>
      <c r="P160" s="117">
        <v>207</v>
      </c>
      <c r="Q160" s="117" t="s">
        <v>55</v>
      </c>
      <c r="R160" s="132">
        <f t="shared" si="37"/>
        <v>63</v>
      </c>
      <c r="S160" s="132">
        <f t="shared" si="38"/>
        <v>10</v>
      </c>
      <c r="T160" s="132">
        <f t="shared" si="39"/>
        <v>0</v>
      </c>
      <c r="U160" s="132">
        <f t="shared" si="40"/>
        <v>240</v>
      </c>
    </row>
    <row r="161" spans="1:21" ht="15" customHeight="1">
      <c r="A161" s="127" t="s">
        <v>163</v>
      </c>
      <c r="B161" s="128">
        <f>SUM(B162:B168)</f>
        <v>776</v>
      </c>
      <c r="C161" s="128">
        <f t="shared" si="44"/>
        <v>945</v>
      </c>
      <c r="D161" s="128">
        <f>SUM(D162:D168)</f>
        <v>530</v>
      </c>
      <c r="E161" s="128">
        <f>SUM(E162:E168)</f>
        <v>78</v>
      </c>
      <c r="F161" s="128">
        <f>SUM(F162:F168)</f>
        <v>0</v>
      </c>
      <c r="G161" s="128">
        <f>SUM(G162:G168)</f>
        <v>337</v>
      </c>
      <c r="H161" s="129">
        <f t="shared" si="41"/>
        <v>1325</v>
      </c>
      <c r="I161" s="128">
        <f>SUM(I162:I168)</f>
        <v>565</v>
      </c>
      <c r="J161" s="128">
        <f>SUM(J162:J168)</f>
        <v>83</v>
      </c>
      <c r="K161" s="128">
        <f>SUM(K162:K168)</f>
        <v>0</v>
      </c>
      <c r="L161" s="128">
        <f>SUM(L162:L168)</f>
        <v>677</v>
      </c>
      <c r="M161" s="129">
        <f t="shared" si="42"/>
        <v>380</v>
      </c>
      <c r="N161" s="129">
        <f t="shared" si="43"/>
        <v>549</v>
      </c>
      <c r="O161" s="131"/>
      <c r="P161" s="117">
        <v>20701</v>
      </c>
      <c r="Q161" s="117" t="s">
        <v>57</v>
      </c>
      <c r="R161" s="132">
        <f t="shared" si="37"/>
        <v>35</v>
      </c>
      <c r="S161" s="132">
        <f t="shared" si="38"/>
        <v>5</v>
      </c>
      <c r="T161" s="132">
        <f t="shared" si="39"/>
        <v>0</v>
      </c>
      <c r="U161" s="132">
        <f t="shared" si="40"/>
        <v>340</v>
      </c>
    </row>
    <row r="162" spans="1:21" ht="15" customHeight="1">
      <c r="A162" s="134" t="s">
        <v>58</v>
      </c>
      <c r="B162" s="130">
        <v>165</v>
      </c>
      <c r="C162" s="129">
        <f t="shared" si="44"/>
        <v>179</v>
      </c>
      <c r="D162" s="130">
        <v>157</v>
      </c>
      <c r="E162" s="130">
        <v>22</v>
      </c>
      <c r="F162" s="130"/>
      <c r="G162" s="130">
        <v>0</v>
      </c>
      <c r="H162" s="129">
        <f t="shared" si="41"/>
        <v>198</v>
      </c>
      <c r="I162" s="130">
        <v>171</v>
      </c>
      <c r="J162" s="130">
        <v>27</v>
      </c>
      <c r="K162" s="130">
        <v>0</v>
      </c>
      <c r="L162" s="130">
        <v>0</v>
      </c>
      <c r="M162" s="129">
        <f t="shared" si="42"/>
        <v>19</v>
      </c>
      <c r="N162" s="129">
        <f t="shared" si="43"/>
        <v>33</v>
      </c>
      <c r="O162" s="131"/>
      <c r="P162" s="117">
        <v>2070101</v>
      </c>
      <c r="Q162" s="133" t="s">
        <v>59</v>
      </c>
      <c r="R162" s="132">
        <f t="shared" si="37"/>
        <v>14</v>
      </c>
      <c r="S162" s="132">
        <f t="shared" si="38"/>
        <v>5</v>
      </c>
      <c r="T162" s="132">
        <f t="shared" si="39"/>
        <v>0</v>
      </c>
      <c r="U162" s="132">
        <f t="shared" si="40"/>
        <v>0</v>
      </c>
    </row>
    <row r="163" spans="1:21" ht="15" customHeight="1">
      <c r="A163" s="134" t="s">
        <v>60</v>
      </c>
      <c r="B163" s="130">
        <v>108</v>
      </c>
      <c r="C163" s="129">
        <f t="shared" si="44"/>
        <v>205</v>
      </c>
      <c r="D163" s="130">
        <v>0</v>
      </c>
      <c r="E163" s="130">
        <v>0</v>
      </c>
      <c r="F163" s="130"/>
      <c r="G163" s="130">
        <v>205</v>
      </c>
      <c r="H163" s="129">
        <f t="shared" si="41"/>
        <v>267</v>
      </c>
      <c r="I163" s="130">
        <v>0</v>
      </c>
      <c r="J163" s="130">
        <v>0</v>
      </c>
      <c r="K163" s="130">
        <v>0</v>
      </c>
      <c r="L163" s="130">
        <v>267</v>
      </c>
      <c r="M163" s="129">
        <f t="shared" si="42"/>
        <v>62</v>
      </c>
      <c r="N163" s="129">
        <f t="shared" si="43"/>
        <v>159</v>
      </c>
      <c r="O163" s="131"/>
      <c r="P163" s="117">
        <v>2070102</v>
      </c>
      <c r="Q163" s="133" t="s">
        <v>59</v>
      </c>
      <c r="R163" s="132">
        <f t="shared" si="37"/>
        <v>0</v>
      </c>
      <c r="S163" s="132">
        <f t="shared" si="38"/>
        <v>0</v>
      </c>
      <c r="T163" s="132">
        <f t="shared" si="39"/>
        <v>0</v>
      </c>
      <c r="U163" s="132">
        <f t="shared" si="40"/>
        <v>62</v>
      </c>
    </row>
    <row r="164" spans="1:21" ht="15" customHeight="1">
      <c r="A164" s="134" t="s">
        <v>164</v>
      </c>
      <c r="B164" s="130">
        <v>145</v>
      </c>
      <c r="C164" s="129">
        <f t="shared" si="44"/>
        <v>195</v>
      </c>
      <c r="D164" s="130">
        <v>71</v>
      </c>
      <c r="E164" s="130">
        <v>42</v>
      </c>
      <c r="F164" s="130"/>
      <c r="G164" s="130">
        <v>82</v>
      </c>
      <c r="H164" s="129">
        <f t="shared" si="41"/>
        <v>195</v>
      </c>
      <c r="I164" s="130">
        <v>73</v>
      </c>
      <c r="J164" s="130">
        <v>42</v>
      </c>
      <c r="K164" s="130">
        <v>0</v>
      </c>
      <c r="L164" s="130">
        <v>80</v>
      </c>
      <c r="M164" s="129">
        <f t="shared" si="42"/>
        <v>0</v>
      </c>
      <c r="N164" s="129">
        <f t="shared" si="43"/>
        <v>50</v>
      </c>
      <c r="O164" s="131"/>
      <c r="P164" s="117">
        <v>2070104</v>
      </c>
      <c r="Q164" s="133" t="s">
        <v>59</v>
      </c>
      <c r="R164" s="132">
        <f t="shared" si="37"/>
        <v>2</v>
      </c>
      <c r="S164" s="132">
        <f t="shared" si="38"/>
        <v>0</v>
      </c>
      <c r="T164" s="132">
        <f t="shared" si="39"/>
        <v>0</v>
      </c>
      <c r="U164" s="132">
        <f t="shared" si="40"/>
        <v>-2</v>
      </c>
    </row>
    <row r="165" spans="1:21" ht="15" customHeight="1">
      <c r="A165" s="134" t="s">
        <v>165</v>
      </c>
      <c r="B165" s="130">
        <v>96</v>
      </c>
      <c r="C165" s="129">
        <f t="shared" si="44"/>
        <v>114</v>
      </c>
      <c r="D165" s="130">
        <v>78</v>
      </c>
      <c r="E165" s="130">
        <v>6</v>
      </c>
      <c r="F165" s="130"/>
      <c r="G165" s="130">
        <v>30</v>
      </c>
      <c r="H165" s="129">
        <f t="shared" si="41"/>
        <v>130</v>
      </c>
      <c r="I165" s="130">
        <v>94</v>
      </c>
      <c r="J165" s="130">
        <v>6</v>
      </c>
      <c r="K165" s="130">
        <v>0</v>
      </c>
      <c r="L165" s="130">
        <v>30</v>
      </c>
      <c r="M165" s="129">
        <f t="shared" si="42"/>
        <v>16</v>
      </c>
      <c r="N165" s="129">
        <f t="shared" si="43"/>
        <v>34</v>
      </c>
      <c r="O165" s="131"/>
      <c r="P165" s="117">
        <v>2070109</v>
      </c>
      <c r="Q165" s="133" t="s">
        <v>59</v>
      </c>
      <c r="R165" s="132">
        <f t="shared" si="37"/>
        <v>16</v>
      </c>
      <c r="S165" s="132">
        <f t="shared" si="38"/>
        <v>0</v>
      </c>
      <c r="T165" s="132">
        <f t="shared" si="39"/>
        <v>0</v>
      </c>
      <c r="U165" s="132">
        <f t="shared" si="40"/>
        <v>0</v>
      </c>
    </row>
    <row r="166" spans="1:21" ht="15" customHeight="1">
      <c r="A166" s="134" t="s">
        <v>166</v>
      </c>
      <c r="B166" s="130"/>
      <c r="C166" s="129">
        <f t="shared" si="44"/>
        <v>20</v>
      </c>
      <c r="D166" s="130">
        <v>0</v>
      </c>
      <c r="E166" s="130">
        <v>0</v>
      </c>
      <c r="F166" s="130"/>
      <c r="G166" s="130">
        <v>20</v>
      </c>
      <c r="H166" s="129">
        <f t="shared" si="41"/>
        <v>20</v>
      </c>
      <c r="I166" s="130">
        <v>0</v>
      </c>
      <c r="J166" s="130">
        <v>0</v>
      </c>
      <c r="K166" s="130">
        <v>0</v>
      </c>
      <c r="L166" s="130">
        <v>20</v>
      </c>
      <c r="M166" s="129">
        <f t="shared" si="42"/>
        <v>0</v>
      </c>
      <c r="N166" s="129">
        <f t="shared" si="43"/>
        <v>20</v>
      </c>
      <c r="O166" s="131"/>
      <c r="P166" s="117">
        <v>2070111</v>
      </c>
      <c r="Q166" s="133" t="s">
        <v>59</v>
      </c>
      <c r="R166" s="132">
        <f t="shared" si="37"/>
        <v>0</v>
      </c>
      <c r="S166" s="132">
        <f t="shared" si="38"/>
        <v>0</v>
      </c>
      <c r="T166" s="132">
        <f t="shared" si="39"/>
        <v>0</v>
      </c>
      <c r="U166" s="132">
        <f t="shared" si="40"/>
        <v>0</v>
      </c>
    </row>
    <row r="167" spans="1:21" ht="15" customHeight="1">
      <c r="A167" s="134" t="s">
        <v>167</v>
      </c>
      <c r="B167" s="130">
        <v>210</v>
      </c>
      <c r="C167" s="129">
        <f t="shared" si="44"/>
        <v>232</v>
      </c>
      <c r="D167" s="130">
        <v>224</v>
      </c>
      <c r="E167" s="130">
        <v>8</v>
      </c>
      <c r="F167" s="130"/>
      <c r="G167" s="130">
        <v>0</v>
      </c>
      <c r="H167" s="129">
        <f t="shared" si="41"/>
        <v>235</v>
      </c>
      <c r="I167" s="130">
        <v>227</v>
      </c>
      <c r="J167" s="130">
        <v>8</v>
      </c>
      <c r="K167" s="130">
        <v>0</v>
      </c>
      <c r="L167" s="130">
        <v>0</v>
      </c>
      <c r="M167" s="129">
        <f t="shared" si="42"/>
        <v>3</v>
      </c>
      <c r="N167" s="129">
        <f t="shared" si="43"/>
        <v>25</v>
      </c>
      <c r="O167" s="131"/>
      <c r="P167" s="117">
        <v>2070112</v>
      </c>
      <c r="Q167" s="133" t="s">
        <v>59</v>
      </c>
      <c r="R167" s="132">
        <f t="shared" si="37"/>
        <v>3</v>
      </c>
      <c r="S167" s="132">
        <f t="shared" si="38"/>
        <v>0</v>
      </c>
      <c r="T167" s="132">
        <f t="shared" si="39"/>
        <v>0</v>
      </c>
      <c r="U167" s="132">
        <f t="shared" si="40"/>
        <v>0</v>
      </c>
    </row>
    <row r="168" spans="1:21" ht="15" customHeight="1">
      <c r="A168" s="134" t="s">
        <v>168</v>
      </c>
      <c r="B168" s="130">
        <v>52</v>
      </c>
      <c r="C168" s="129">
        <f t="shared" si="44"/>
        <v>0</v>
      </c>
      <c r="D168" s="130"/>
      <c r="E168" s="130"/>
      <c r="F168" s="130"/>
      <c r="G168" s="130"/>
      <c r="H168" s="129">
        <f t="shared" si="41"/>
        <v>280</v>
      </c>
      <c r="I168" s="130">
        <v>0</v>
      </c>
      <c r="J168" s="130">
        <v>0</v>
      </c>
      <c r="K168" s="130">
        <v>0</v>
      </c>
      <c r="L168" s="130">
        <f>220+60</f>
        <v>280</v>
      </c>
      <c r="M168" s="129">
        <f t="shared" si="42"/>
        <v>280</v>
      </c>
      <c r="N168" s="129">
        <f t="shared" si="43"/>
        <v>228</v>
      </c>
      <c r="O168" s="131"/>
      <c r="P168" s="117">
        <v>2070199</v>
      </c>
      <c r="Q168" s="133" t="s">
        <v>59</v>
      </c>
      <c r="R168" s="132">
        <f t="shared" si="37"/>
        <v>0</v>
      </c>
      <c r="S168" s="132">
        <f t="shared" si="38"/>
        <v>0</v>
      </c>
      <c r="T168" s="132">
        <f t="shared" si="39"/>
        <v>0</v>
      </c>
      <c r="U168" s="132">
        <f t="shared" si="40"/>
        <v>280</v>
      </c>
    </row>
    <row r="169" spans="1:21" ht="15" customHeight="1">
      <c r="A169" s="127" t="s">
        <v>169</v>
      </c>
      <c r="B169" s="128">
        <f>SUM(B170)</f>
        <v>50</v>
      </c>
      <c r="C169" s="128">
        <f t="shared" si="44"/>
        <v>481</v>
      </c>
      <c r="D169" s="128">
        <f aca="true" t="shared" si="49" ref="D169:L169">SUM(D170)</f>
        <v>0</v>
      </c>
      <c r="E169" s="128">
        <f t="shared" si="49"/>
        <v>0</v>
      </c>
      <c r="F169" s="128">
        <f t="shared" si="49"/>
        <v>0</v>
      </c>
      <c r="G169" s="128">
        <f t="shared" si="49"/>
        <v>481</v>
      </c>
      <c r="H169" s="129">
        <f t="shared" si="41"/>
        <v>381</v>
      </c>
      <c r="I169" s="128">
        <f t="shared" si="49"/>
        <v>0</v>
      </c>
      <c r="J169" s="128">
        <f t="shared" si="49"/>
        <v>0</v>
      </c>
      <c r="K169" s="128">
        <f t="shared" si="49"/>
        <v>0</v>
      </c>
      <c r="L169" s="128">
        <f t="shared" si="49"/>
        <v>381</v>
      </c>
      <c r="M169" s="129">
        <f t="shared" si="42"/>
        <v>-100</v>
      </c>
      <c r="N169" s="129">
        <f t="shared" si="43"/>
        <v>331</v>
      </c>
      <c r="O169" s="131"/>
      <c r="P169" s="117">
        <v>20702</v>
      </c>
      <c r="Q169" s="117" t="s">
        <v>57</v>
      </c>
      <c r="R169" s="132">
        <f t="shared" si="37"/>
        <v>0</v>
      </c>
      <c r="S169" s="132">
        <f t="shared" si="38"/>
        <v>0</v>
      </c>
      <c r="T169" s="132">
        <f t="shared" si="39"/>
        <v>0</v>
      </c>
      <c r="U169" s="132">
        <f t="shared" si="40"/>
        <v>-100</v>
      </c>
    </row>
    <row r="170" spans="1:21" ht="15" customHeight="1">
      <c r="A170" s="134" t="s">
        <v>170</v>
      </c>
      <c r="B170" s="130">
        <v>50</v>
      </c>
      <c r="C170" s="129">
        <f t="shared" si="44"/>
        <v>481</v>
      </c>
      <c r="D170" s="130">
        <v>0</v>
      </c>
      <c r="E170" s="130">
        <v>0</v>
      </c>
      <c r="F170" s="130"/>
      <c r="G170" s="130">
        <v>481</v>
      </c>
      <c r="H170" s="129">
        <f t="shared" si="41"/>
        <v>381</v>
      </c>
      <c r="I170" s="130">
        <v>0</v>
      </c>
      <c r="J170" s="130">
        <v>0</v>
      </c>
      <c r="K170" s="130">
        <v>0</v>
      </c>
      <c r="L170" s="130">
        <v>381</v>
      </c>
      <c r="M170" s="129">
        <f t="shared" si="42"/>
        <v>-100</v>
      </c>
      <c r="N170" s="129">
        <f t="shared" si="43"/>
        <v>331</v>
      </c>
      <c r="O170" s="131"/>
      <c r="P170" s="117">
        <v>2070204</v>
      </c>
      <c r="Q170" s="133" t="s">
        <v>59</v>
      </c>
      <c r="R170" s="132">
        <f t="shared" si="37"/>
        <v>0</v>
      </c>
      <c r="S170" s="132">
        <f t="shared" si="38"/>
        <v>0</v>
      </c>
      <c r="T170" s="132">
        <f t="shared" si="39"/>
        <v>0</v>
      </c>
      <c r="U170" s="132">
        <f t="shared" si="40"/>
        <v>-100</v>
      </c>
    </row>
    <row r="171" spans="1:21" ht="15" customHeight="1">
      <c r="A171" s="127" t="s">
        <v>171</v>
      </c>
      <c r="B171" s="128">
        <f>SUM(B172)</f>
        <v>61</v>
      </c>
      <c r="C171" s="128">
        <f t="shared" si="44"/>
        <v>66</v>
      </c>
      <c r="D171" s="128">
        <f aca="true" t="shared" si="50" ref="D171:L171">SUM(D172)</f>
        <v>0</v>
      </c>
      <c r="E171" s="128">
        <f t="shared" si="50"/>
        <v>0</v>
      </c>
      <c r="F171" s="128">
        <f t="shared" si="50"/>
        <v>0</v>
      </c>
      <c r="G171" s="128">
        <f t="shared" si="50"/>
        <v>66</v>
      </c>
      <c r="H171" s="129">
        <f t="shared" si="41"/>
        <v>66</v>
      </c>
      <c r="I171" s="128">
        <f t="shared" si="50"/>
        <v>0</v>
      </c>
      <c r="J171" s="128">
        <f t="shared" si="50"/>
        <v>0</v>
      </c>
      <c r="K171" s="128">
        <f t="shared" si="50"/>
        <v>0</v>
      </c>
      <c r="L171" s="128">
        <f t="shared" si="50"/>
        <v>66</v>
      </c>
      <c r="M171" s="129">
        <f t="shared" si="42"/>
        <v>0</v>
      </c>
      <c r="N171" s="129">
        <f t="shared" si="43"/>
        <v>5</v>
      </c>
      <c r="O171" s="131"/>
      <c r="P171" s="117">
        <v>20703</v>
      </c>
      <c r="Q171" s="117" t="s">
        <v>57</v>
      </c>
      <c r="R171" s="132">
        <f t="shared" si="37"/>
        <v>0</v>
      </c>
      <c r="S171" s="132">
        <f t="shared" si="38"/>
        <v>0</v>
      </c>
      <c r="T171" s="132">
        <f t="shared" si="39"/>
        <v>0</v>
      </c>
      <c r="U171" s="132">
        <f t="shared" si="40"/>
        <v>0</v>
      </c>
    </row>
    <row r="172" spans="1:21" ht="15" customHeight="1">
      <c r="A172" s="134" t="s">
        <v>172</v>
      </c>
      <c r="B172" s="130">
        <v>61</v>
      </c>
      <c r="C172" s="129">
        <f t="shared" si="44"/>
        <v>66</v>
      </c>
      <c r="D172" s="130">
        <v>0</v>
      </c>
      <c r="E172" s="130">
        <v>0</v>
      </c>
      <c r="F172" s="130"/>
      <c r="G172" s="130">
        <v>66</v>
      </c>
      <c r="H172" s="129">
        <f t="shared" si="41"/>
        <v>66</v>
      </c>
      <c r="I172" s="130">
        <v>0</v>
      </c>
      <c r="J172" s="130">
        <v>0</v>
      </c>
      <c r="K172" s="130">
        <v>0</v>
      </c>
      <c r="L172" s="130">
        <v>66</v>
      </c>
      <c r="M172" s="129">
        <f t="shared" si="42"/>
        <v>0</v>
      </c>
      <c r="N172" s="129">
        <f t="shared" si="43"/>
        <v>5</v>
      </c>
      <c r="O172" s="131"/>
      <c r="P172" s="117">
        <v>2070308</v>
      </c>
      <c r="Q172" s="133" t="s">
        <v>59</v>
      </c>
      <c r="R172" s="132">
        <f t="shared" si="37"/>
        <v>0</v>
      </c>
      <c r="S172" s="132">
        <f t="shared" si="38"/>
        <v>0</v>
      </c>
      <c r="T172" s="132">
        <f t="shared" si="39"/>
        <v>0</v>
      </c>
      <c r="U172" s="132">
        <f t="shared" si="40"/>
        <v>0</v>
      </c>
    </row>
    <row r="173" spans="1:21" ht="15" customHeight="1">
      <c r="A173" s="127" t="s">
        <v>173</v>
      </c>
      <c r="B173" s="128">
        <f>SUM(B174)</f>
        <v>5</v>
      </c>
      <c r="C173" s="128">
        <f t="shared" si="44"/>
        <v>0</v>
      </c>
      <c r="D173" s="128">
        <f aca="true" t="shared" si="51" ref="D173:L173">SUM(D174)</f>
        <v>0</v>
      </c>
      <c r="E173" s="128">
        <f t="shared" si="51"/>
        <v>0</v>
      </c>
      <c r="F173" s="128">
        <f t="shared" si="51"/>
        <v>0</v>
      </c>
      <c r="G173" s="128">
        <f t="shared" si="51"/>
        <v>0</v>
      </c>
      <c r="H173" s="129">
        <f t="shared" si="41"/>
        <v>0</v>
      </c>
      <c r="I173" s="128">
        <f t="shared" si="51"/>
        <v>0</v>
      </c>
      <c r="J173" s="128">
        <f t="shared" si="51"/>
        <v>0</v>
      </c>
      <c r="K173" s="128">
        <f t="shared" si="51"/>
        <v>0</v>
      </c>
      <c r="L173" s="128">
        <f t="shared" si="51"/>
        <v>0</v>
      </c>
      <c r="M173" s="129">
        <f t="shared" si="42"/>
        <v>0</v>
      </c>
      <c r="N173" s="129">
        <f t="shared" si="43"/>
        <v>-5</v>
      </c>
      <c r="O173" s="131"/>
      <c r="P173" s="117">
        <v>20706</v>
      </c>
      <c r="Q173" s="117" t="s">
        <v>57</v>
      </c>
      <c r="R173" s="132">
        <f t="shared" si="37"/>
        <v>0</v>
      </c>
      <c r="S173" s="132">
        <f t="shared" si="38"/>
        <v>0</v>
      </c>
      <c r="T173" s="132">
        <f t="shared" si="39"/>
        <v>0</v>
      </c>
      <c r="U173" s="132">
        <f t="shared" si="40"/>
        <v>0</v>
      </c>
    </row>
    <row r="174" spans="1:21" ht="15" customHeight="1">
      <c r="A174" s="127" t="s">
        <v>174</v>
      </c>
      <c r="B174" s="130">
        <v>5</v>
      </c>
      <c r="C174" s="129">
        <f t="shared" si="44"/>
        <v>0</v>
      </c>
      <c r="D174" s="130"/>
      <c r="E174" s="130"/>
      <c r="F174" s="130"/>
      <c r="G174" s="130"/>
      <c r="H174" s="129">
        <f t="shared" si="41"/>
        <v>0</v>
      </c>
      <c r="I174" s="130"/>
      <c r="J174" s="130"/>
      <c r="K174" s="130"/>
      <c r="L174" s="130">
        <v>0</v>
      </c>
      <c r="M174" s="129">
        <f t="shared" si="42"/>
        <v>0</v>
      </c>
      <c r="N174" s="129">
        <f t="shared" si="43"/>
        <v>-5</v>
      </c>
      <c r="O174" s="131"/>
      <c r="P174" s="117">
        <v>2070699</v>
      </c>
      <c r="Q174" s="133" t="s">
        <v>59</v>
      </c>
      <c r="R174" s="132">
        <f t="shared" si="37"/>
        <v>0</v>
      </c>
      <c r="S174" s="132">
        <f t="shared" si="38"/>
        <v>0</v>
      </c>
      <c r="T174" s="132">
        <f t="shared" si="39"/>
        <v>0</v>
      </c>
      <c r="U174" s="132">
        <f t="shared" si="40"/>
        <v>0</v>
      </c>
    </row>
    <row r="175" spans="1:21" ht="15" customHeight="1">
      <c r="A175" s="127" t="s">
        <v>175</v>
      </c>
      <c r="B175" s="128">
        <f>SUM(B176)</f>
        <v>50</v>
      </c>
      <c r="C175" s="128">
        <f t="shared" si="44"/>
        <v>0</v>
      </c>
      <c r="D175" s="128">
        <f aca="true" t="shared" si="52" ref="D175:L175">SUM(D176)</f>
        <v>0</v>
      </c>
      <c r="E175" s="128">
        <f t="shared" si="52"/>
        <v>0</v>
      </c>
      <c r="F175" s="128">
        <f t="shared" si="52"/>
        <v>0</v>
      </c>
      <c r="G175" s="128">
        <f t="shared" si="52"/>
        <v>0</v>
      </c>
      <c r="H175" s="129">
        <f t="shared" si="41"/>
        <v>0</v>
      </c>
      <c r="I175" s="128">
        <f t="shared" si="52"/>
        <v>0</v>
      </c>
      <c r="J175" s="128">
        <f t="shared" si="52"/>
        <v>0</v>
      </c>
      <c r="K175" s="128">
        <f t="shared" si="52"/>
        <v>0</v>
      </c>
      <c r="L175" s="128">
        <f t="shared" si="52"/>
        <v>0</v>
      </c>
      <c r="M175" s="129">
        <f t="shared" si="42"/>
        <v>0</v>
      </c>
      <c r="N175" s="129">
        <f t="shared" si="43"/>
        <v>-50</v>
      </c>
      <c r="O175" s="131"/>
      <c r="P175" s="117">
        <v>20708</v>
      </c>
      <c r="Q175" s="117" t="s">
        <v>57</v>
      </c>
      <c r="R175" s="132">
        <f t="shared" si="37"/>
        <v>0</v>
      </c>
      <c r="S175" s="132">
        <f t="shared" si="38"/>
        <v>0</v>
      </c>
      <c r="T175" s="132">
        <f t="shared" si="39"/>
        <v>0</v>
      </c>
      <c r="U175" s="132">
        <f t="shared" si="40"/>
        <v>0</v>
      </c>
    </row>
    <row r="176" spans="1:21" ht="15" customHeight="1">
      <c r="A176" s="127" t="s">
        <v>176</v>
      </c>
      <c r="B176" s="130">
        <v>50</v>
      </c>
      <c r="C176" s="129">
        <f t="shared" si="44"/>
        <v>0</v>
      </c>
      <c r="D176" s="130"/>
      <c r="E176" s="130"/>
      <c r="F176" s="130"/>
      <c r="G176" s="130"/>
      <c r="H176" s="129">
        <f t="shared" si="41"/>
        <v>0</v>
      </c>
      <c r="I176" s="130"/>
      <c r="J176" s="130"/>
      <c r="K176" s="130"/>
      <c r="L176" s="130">
        <v>0</v>
      </c>
      <c r="M176" s="129">
        <f t="shared" si="42"/>
        <v>0</v>
      </c>
      <c r="N176" s="129">
        <f t="shared" si="43"/>
        <v>-50</v>
      </c>
      <c r="O176" s="131"/>
      <c r="P176" s="117">
        <v>2070899</v>
      </c>
      <c r="Q176" s="133" t="s">
        <v>59</v>
      </c>
      <c r="R176" s="132">
        <f t="shared" si="37"/>
        <v>0</v>
      </c>
      <c r="S176" s="132">
        <f t="shared" si="38"/>
        <v>0</v>
      </c>
      <c r="T176" s="132">
        <f t="shared" si="39"/>
        <v>0</v>
      </c>
      <c r="U176" s="132">
        <f t="shared" si="40"/>
        <v>0</v>
      </c>
    </row>
    <row r="177" spans="1:21" ht="15" customHeight="1">
      <c r="A177" s="127" t="s">
        <v>177</v>
      </c>
      <c r="B177" s="128">
        <f>SUM(B178)</f>
        <v>284</v>
      </c>
      <c r="C177" s="128">
        <f t="shared" si="44"/>
        <v>348</v>
      </c>
      <c r="D177" s="128">
        <f aca="true" t="shared" si="53" ref="D177:L177">SUM(D178)</f>
        <v>212</v>
      </c>
      <c r="E177" s="128">
        <f t="shared" si="53"/>
        <v>16</v>
      </c>
      <c r="F177" s="128">
        <f t="shared" si="53"/>
        <v>0</v>
      </c>
      <c r="G177" s="128">
        <f t="shared" si="53"/>
        <v>120</v>
      </c>
      <c r="H177" s="129">
        <f t="shared" si="41"/>
        <v>381</v>
      </c>
      <c r="I177" s="128">
        <f t="shared" si="53"/>
        <v>240</v>
      </c>
      <c r="J177" s="128">
        <f t="shared" si="53"/>
        <v>21</v>
      </c>
      <c r="K177" s="128">
        <f t="shared" si="53"/>
        <v>0</v>
      </c>
      <c r="L177" s="128">
        <f t="shared" si="53"/>
        <v>120</v>
      </c>
      <c r="M177" s="129">
        <f t="shared" si="42"/>
        <v>33</v>
      </c>
      <c r="N177" s="129">
        <f t="shared" si="43"/>
        <v>97</v>
      </c>
      <c r="O177" s="131"/>
      <c r="P177" s="117">
        <v>20799</v>
      </c>
      <c r="Q177" s="117" t="s">
        <v>57</v>
      </c>
      <c r="R177" s="132">
        <f t="shared" si="37"/>
        <v>28</v>
      </c>
      <c r="S177" s="132">
        <f t="shared" si="38"/>
        <v>5</v>
      </c>
      <c r="T177" s="132">
        <f t="shared" si="39"/>
        <v>0</v>
      </c>
      <c r="U177" s="132">
        <f t="shared" si="40"/>
        <v>0</v>
      </c>
    </row>
    <row r="178" spans="1:21" ht="15" customHeight="1">
      <c r="A178" s="127" t="s">
        <v>178</v>
      </c>
      <c r="B178" s="130">
        <v>284</v>
      </c>
      <c r="C178" s="129">
        <f t="shared" si="44"/>
        <v>348</v>
      </c>
      <c r="D178" s="130">
        <v>212</v>
      </c>
      <c r="E178" s="130">
        <v>16</v>
      </c>
      <c r="F178" s="130"/>
      <c r="G178" s="130">
        <v>120</v>
      </c>
      <c r="H178" s="129">
        <f t="shared" si="41"/>
        <v>381</v>
      </c>
      <c r="I178" s="130">
        <v>240</v>
      </c>
      <c r="J178" s="130">
        <v>21</v>
      </c>
      <c r="K178" s="130">
        <v>0</v>
      </c>
      <c r="L178" s="130">
        <v>120</v>
      </c>
      <c r="M178" s="129">
        <f t="shared" si="42"/>
        <v>33</v>
      </c>
      <c r="N178" s="129">
        <f t="shared" si="43"/>
        <v>97</v>
      </c>
      <c r="O178" s="131"/>
      <c r="P178" s="117">
        <v>2079999</v>
      </c>
      <c r="Q178" s="133" t="s">
        <v>59</v>
      </c>
      <c r="R178" s="132">
        <f t="shared" si="37"/>
        <v>28</v>
      </c>
      <c r="S178" s="132">
        <f t="shared" si="38"/>
        <v>5</v>
      </c>
      <c r="T178" s="132">
        <f t="shared" si="39"/>
        <v>0</v>
      </c>
      <c r="U178" s="132">
        <f t="shared" si="40"/>
        <v>0</v>
      </c>
    </row>
    <row r="179" spans="1:21" ht="15" customHeight="1">
      <c r="A179" s="127" t="s">
        <v>179</v>
      </c>
      <c r="B179" s="128">
        <f>SUM(B180,B188,B195,B204,B212,B218,B223,B229,B235,B239,B241,B243,B245,B247,B249,B253)</f>
        <v>26749</v>
      </c>
      <c r="C179" s="128">
        <f t="shared" si="44"/>
        <v>40353</v>
      </c>
      <c r="D179" s="128">
        <f>SUM(D180,D188,D195,D204,D212,D218,D223,D229,D235,D239,D241,D243,D245,D247,D249,D253)</f>
        <v>30930</v>
      </c>
      <c r="E179" s="128">
        <f>SUM(E180,E188,E195,E204,E212,E218,E223,E229,E235,E239,E241,E243,E245,E247,E249,E253)</f>
        <v>239</v>
      </c>
      <c r="F179" s="128">
        <f>SUM(F180,F188,F195,F204,F212,F218,F223,F229,F235,F239,F241,F243,F245,F247,F249,F253)</f>
        <v>0</v>
      </c>
      <c r="G179" s="128">
        <f>SUM(G180,G188,G195,G204,G212,G218,G223,G229,G235,G239,G241,G243,G245,G247,G249,G253)</f>
        <v>9184</v>
      </c>
      <c r="H179" s="129">
        <f t="shared" si="41"/>
        <v>49051</v>
      </c>
      <c r="I179" s="128">
        <f>SUM(I180,I188,I195,I204,I212,I218,I223,I229,I235,I239,I241,I243,I245,I247,I249,I253)</f>
        <v>37740</v>
      </c>
      <c r="J179" s="128">
        <f>SUM(J180,J188,J195,J204,J212,J218,J223,J229,J235,J239,J241,J243,J245,J247,J249,J253)</f>
        <v>248</v>
      </c>
      <c r="K179" s="128">
        <f>SUM(K180,K188,K195,K204,K212,K218,K223,K229,K235,K239,K241,K243,K245,K247,K249,K253)</f>
        <v>0</v>
      </c>
      <c r="L179" s="128">
        <f>SUM(L180,L188,L195,L204,L212,L218,L223,L229,L235,L239,L241,L243,L245,L247,L249,L253)</f>
        <v>11063</v>
      </c>
      <c r="M179" s="129">
        <f t="shared" si="42"/>
        <v>8698</v>
      </c>
      <c r="N179" s="129">
        <f t="shared" si="43"/>
        <v>22302</v>
      </c>
      <c r="O179" s="131"/>
      <c r="P179" s="117">
        <v>208</v>
      </c>
      <c r="Q179" s="117" t="s">
        <v>55</v>
      </c>
      <c r="R179" s="132">
        <f t="shared" si="37"/>
        <v>6810</v>
      </c>
      <c r="S179" s="132">
        <f t="shared" si="38"/>
        <v>9</v>
      </c>
      <c r="T179" s="132">
        <f t="shared" si="39"/>
        <v>0</v>
      </c>
      <c r="U179" s="132">
        <f t="shared" si="40"/>
        <v>1879</v>
      </c>
    </row>
    <row r="180" spans="1:21" ht="15" customHeight="1">
      <c r="A180" s="127" t="s">
        <v>180</v>
      </c>
      <c r="B180" s="128">
        <f>SUM(B181:B187)</f>
        <v>1670</v>
      </c>
      <c r="C180" s="128">
        <f t="shared" si="44"/>
        <v>2263</v>
      </c>
      <c r="D180" s="128">
        <f>SUM(D181:D187)</f>
        <v>1738</v>
      </c>
      <c r="E180" s="128">
        <f>SUM(E181:E187)</f>
        <v>73</v>
      </c>
      <c r="F180" s="128">
        <f>SUM(F181:F187)</f>
        <v>0</v>
      </c>
      <c r="G180" s="128">
        <f>SUM(G181:G187)</f>
        <v>452</v>
      </c>
      <c r="H180" s="129">
        <f t="shared" si="41"/>
        <v>2859</v>
      </c>
      <c r="I180" s="128">
        <f>SUM(I181:I187)</f>
        <v>2337</v>
      </c>
      <c r="J180" s="128">
        <f>SUM(J181:J187)</f>
        <v>80</v>
      </c>
      <c r="K180" s="128">
        <f>SUM(K181:K187)</f>
        <v>0</v>
      </c>
      <c r="L180" s="128">
        <f>SUM(L181:L187)</f>
        <v>442</v>
      </c>
      <c r="M180" s="129">
        <f t="shared" si="42"/>
        <v>596</v>
      </c>
      <c r="N180" s="129">
        <f t="shared" si="43"/>
        <v>1189</v>
      </c>
      <c r="O180" s="131"/>
      <c r="P180" s="117">
        <v>20801</v>
      </c>
      <c r="Q180" s="117" t="s">
        <v>57</v>
      </c>
      <c r="R180" s="132">
        <f t="shared" si="37"/>
        <v>599</v>
      </c>
      <c r="S180" s="132">
        <f t="shared" si="38"/>
        <v>7</v>
      </c>
      <c r="T180" s="132">
        <f t="shared" si="39"/>
        <v>0</v>
      </c>
      <c r="U180" s="132">
        <f t="shared" si="40"/>
        <v>-10</v>
      </c>
    </row>
    <row r="181" spans="1:21" ht="15" customHeight="1">
      <c r="A181" s="127" t="s">
        <v>58</v>
      </c>
      <c r="B181" s="130">
        <v>299</v>
      </c>
      <c r="C181" s="129">
        <f t="shared" si="44"/>
        <v>332</v>
      </c>
      <c r="D181" s="130">
        <v>300</v>
      </c>
      <c r="E181" s="130">
        <v>32</v>
      </c>
      <c r="F181" s="130"/>
      <c r="G181" s="130">
        <v>0</v>
      </c>
      <c r="H181" s="129">
        <f t="shared" si="41"/>
        <v>337</v>
      </c>
      <c r="I181" s="130">
        <v>299</v>
      </c>
      <c r="J181" s="130">
        <v>38</v>
      </c>
      <c r="K181" s="130">
        <v>0</v>
      </c>
      <c r="L181" s="130">
        <v>0</v>
      </c>
      <c r="M181" s="129">
        <f t="shared" si="42"/>
        <v>5</v>
      </c>
      <c r="N181" s="129">
        <f t="shared" si="43"/>
        <v>38</v>
      </c>
      <c r="O181" s="131"/>
      <c r="P181" s="117">
        <v>2080101</v>
      </c>
      <c r="Q181" s="133" t="s">
        <v>59</v>
      </c>
      <c r="R181" s="132">
        <f t="shared" si="37"/>
        <v>-1</v>
      </c>
      <c r="S181" s="132">
        <f t="shared" si="38"/>
        <v>6</v>
      </c>
      <c r="T181" s="132">
        <f t="shared" si="39"/>
        <v>0</v>
      </c>
      <c r="U181" s="132">
        <f t="shared" si="40"/>
        <v>0</v>
      </c>
    </row>
    <row r="182" spans="1:21" ht="15" customHeight="1">
      <c r="A182" s="127" t="s">
        <v>60</v>
      </c>
      <c r="B182" s="130">
        <v>34</v>
      </c>
      <c r="C182" s="129">
        <f t="shared" si="44"/>
        <v>42</v>
      </c>
      <c r="D182" s="130">
        <v>0</v>
      </c>
      <c r="E182" s="130">
        <v>0</v>
      </c>
      <c r="F182" s="130"/>
      <c r="G182" s="130">
        <v>42</v>
      </c>
      <c r="H182" s="129">
        <f t="shared" si="41"/>
        <v>32</v>
      </c>
      <c r="I182" s="130">
        <v>0</v>
      </c>
      <c r="J182" s="130">
        <v>0</v>
      </c>
      <c r="K182" s="130">
        <v>0</v>
      </c>
      <c r="L182" s="130">
        <v>32</v>
      </c>
      <c r="M182" s="129">
        <f t="shared" si="42"/>
        <v>-10</v>
      </c>
      <c r="N182" s="129">
        <f t="shared" si="43"/>
        <v>-2</v>
      </c>
      <c r="O182" s="131"/>
      <c r="P182" s="117">
        <v>2080102</v>
      </c>
      <c r="Q182" s="133" t="s">
        <v>59</v>
      </c>
      <c r="R182" s="132">
        <f t="shared" si="37"/>
        <v>0</v>
      </c>
      <c r="S182" s="132">
        <f t="shared" si="38"/>
        <v>0</v>
      </c>
      <c r="T182" s="132">
        <f t="shared" si="39"/>
        <v>0</v>
      </c>
      <c r="U182" s="132">
        <f t="shared" si="40"/>
        <v>-10</v>
      </c>
    </row>
    <row r="183" spans="1:21" ht="15" customHeight="1">
      <c r="A183" s="127" t="s">
        <v>181</v>
      </c>
      <c r="B183" s="130">
        <v>134</v>
      </c>
      <c r="C183" s="129">
        <f t="shared" si="44"/>
        <v>166</v>
      </c>
      <c r="D183" s="130">
        <v>154</v>
      </c>
      <c r="E183" s="130">
        <v>12</v>
      </c>
      <c r="F183" s="130"/>
      <c r="G183" s="130">
        <v>0</v>
      </c>
      <c r="H183" s="129">
        <f t="shared" si="41"/>
        <v>185</v>
      </c>
      <c r="I183" s="130">
        <v>173</v>
      </c>
      <c r="J183" s="130">
        <v>12</v>
      </c>
      <c r="K183" s="130">
        <v>0</v>
      </c>
      <c r="L183" s="130">
        <v>0</v>
      </c>
      <c r="M183" s="129">
        <f t="shared" si="42"/>
        <v>19</v>
      </c>
      <c r="N183" s="129">
        <f t="shared" si="43"/>
        <v>51</v>
      </c>
      <c r="O183" s="131"/>
      <c r="P183" s="117">
        <v>2080105</v>
      </c>
      <c r="Q183" s="133" t="s">
        <v>59</v>
      </c>
      <c r="R183" s="132">
        <f t="shared" si="37"/>
        <v>19</v>
      </c>
      <c r="S183" s="132">
        <f t="shared" si="38"/>
        <v>0</v>
      </c>
      <c r="T183" s="132">
        <f t="shared" si="39"/>
        <v>0</v>
      </c>
      <c r="U183" s="132">
        <f t="shared" si="40"/>
        <v>0</v>
      </c>
    </row>
    <row r="184" spans="1:21" ht="15" customHeight="1">
      <c r="A184" s="127" t="s">
        <v>182</v>
      </c>
      <c r="B184" s="130">
        <v>951</v>
      </c>
      <c r="C184" s="129">
        <f t="shared" si="44"/>
        <v>1323</v>
      </c>
      <c r="D184" s="130">
        <v>1085</v>
      </c>
      <c r="E184" s="130">
        <v>12</v>
      </c>
      <c r="F184" s="130"/>
      <c r="G184" s="130">
        <v>226</v>
      </c>
      <c r="H184" s="129">
        <f t="shared" si="41"/>
        <v>1885</v>
      </c>
      <c r="I184" s="130">
        <v>1647</v>
      </c>
      <c r="J184" s="130">
        <v>12</v>
      </c>
      <c r="K184" s="130">
        <v>0</v>
      </c>
      <c r="L184" s="130">
        <v>226</v>
      </c>
      <c r="M184" s="129">
        <f t="shared" si="42"/>
        <v>562</v>
      </c>
      <c r="N184" s="129">
        <f t="shared" si="43"/>
        <v>934</v>
      </c>
      <c r="O184" s="131"/>
      <c r="P184" s="117">
        <v>2080106</v>
      </c>
      <c r="Q184" s="133" t="s">
        <v>59</v>
      </c>
      <c r="R184" s="132">
        <f t="shared" si="37"/>
        <v>562</v>
      </c>
      <c r="S184" s="132">
        <f t="shared" si="38"/>
        <v>0</v>
      </c>
      <c r="T184" s="132">
        <f t="shared" si="39"/>
        <v>0</v>
      </c>
      <c r="U184" s="132">
        <f t="shared" si="40"/>
        <v>0</v>
      </c>
    </row>
    <row r="185" spans="1:21" ht="15" customHeight="1">
      <c r="A185" s="127" t="s">
        <v>183</v>
      </c>
      <c r="B185" s="130">
        <v>173</v>
      </c>
      <c r="C185" s="129">
        <f t="shared" si="44"/>
        <v>155</v>
      </c>
      <c r="D185" s="130">
        <v>123</v>
      </c>
      <c r="E185" s="130">
        <v>8</v>
      </c>
      <c r="F185" s="130"/>
      <c r="G185" s="130">
        <v>24</v>
      </c>
      <c r="H185" s="129">
        <f t="shared" si="41"/>
        <v>171</v>
      </c>
      <c r="I185" s="130">
        <v>138</v>
      </c>
      <c r="J185" s="130">
        <v>9</v>
      </c>
      <c r="K185" s="130">
        <v>0</v>
      </c>
      <c r="L185" s="130">
        <v>24</v>
      </c>
      <c r="M185" s="129">
        <f t="shared" si="42"/>
        <v>16</v>
      </c>
      <c r="N185" s="129">
        <f t="shared" si="43"/>
        <v>-2</v>
      </c>
      <c r="O185" s="131"/>
      <c r="P185" s="117">
        <v>2080109</v>
      </c>
      <c r="Q185" s="133" t="s">
        <v>59</v>
      </c>
      <c r="R185" s="132">
        <f t="shared" si="37"/>
        <v>15</v>
      </c>
      <c r="S185" s="132">
        <f t="shared" si="38"/>
        <v>1</v>
      </c>
      <c r="T185" s="132">
        <f t="shared" si="39"/>
        <v>0</v>
      </c>
      <c r="U185" s="132">
        <f t="shared" si="40"/>
        <v>0</v>
      </c>
    </row>
    <row r="186" spans="1:21" ht="15" customHeight="1">
      <c r="A186" s="127" t="s">
        <v>184</v>
      </c>
      <c r="B186" s="130">
        <v>64</v>
      </c>
      <c r="C186" s="129">
        <f t="shared" si="44"/>
        <v>85</v>
      </c>
      <c r="D186" s="130">
        <v>76</v>
      </c>
      <c r="E186" s="130">
        <v>9</v>
      </c>
      <c r="F186" s="130"/>
      <c r="G186" s="130">
        <v>0</v>
      </c>
      <c r="H186" s="129">
        <f t="shared" si="41"/>
        <v>89</v>
      </c>
      <c r="I186" s="130">
        <v>80</v>
      </c>
      <c r="J186" s="130">
        <v>9</v>
      </c>
      <c r="K186" s="130">
        <v>0</v>
      </c>
      <c r="L186" s="130">
        <v>0</v>
      </c>
      <c r="M186" s="129">
        <f t="shared" si="42"/>
        <v>4</v>
      </c>
      <c r="N186" s="129">
        <f t="shared" si="43"/>
        <v>25</v>
      </c>
      <c r="O186" s="131"/>
      <c r="P186" s="117">
        <v>2080112</v>
      </c>
      <c r="Q186" s="133" t="s">
        <v>59</v>
      </c>
      <c r="R186" s="132">
        <f t="shared" si="37"/>
        <v>4</v>
      </c>
      <c r="S186" s="132">
        <f t="shared" si="38"/>
        <v>0</v>
      </c>
      <c r="T186" s="132">
        <f t="shared" si="39"/>
        <v>0</v>
      </c>
      <c r="U186" s="132">
        <f t="shared" si="40"/>
        <v>0</v>
      </c>
    </row>
    <row r="187" spans="1:21" ht="15" customHeight="1">
      <c r="A187" s="127" t="s">
        <v>185</v>
      </c>
      <c r="B187" s="130">
        <v>15</v>
      </c>
      <c r="C187" s="129">
        <f t="shared" si="44"/>
        <v>160</v>
      </c>
      <c r="D187" s="130">
        <v>0</v>
      </c>
      <c r="E187" s="130">
        <v>0</v>
      </c>
      <c r="F187" s="130"/>
      <c r="G187" s="130">
        <v>160</v>
      </c>
      <c r="H187" s="129">
        <f t="shared" si="41"/>
        <v>160</v>
      </c>
      <c r="I187" s="130">
        <v>0</v>
      </c>
      <c r="J187" s="130">
        <v>0</v>
      </c>
      <c r="K187" s="130">
        <v>0</v>
      </c>
      <c r="L187" s="130">
        <v>160</v>
      </c>
      <c r="M187" s="129">
        <f t="shared" si="42"/>
        <v>0</v>
      </c>
      <c r="N187" s="129">
        <f t="shared" si="43"/>
        <v>145</v>
      </c>
      <c r="O187" s="131"/>
      <c r="P187" s="117">
        <v>2080199</v>
      </c>
      <c r="Q187" s="133" t="s">
        <v>59</v>
      </c>
      <c r="R187" s="132">
        <f t="shared" si="37"/>
        <v>0</v>
      </c>
      <c r="S187" s="132">
        <f t="shared" si="38"/>
        <v>0</v>
      </c>
      <c r="T187" s="132">
        <f t="shared" si="39"/>
        <v>0</v>
      </c>
      <c r="U187" s="132">
        <f t="shared" si="40"/>
        <v>0</v>
      </c>
    </row>
    <row r="188" spans="1:21" ht="15" customHeight="1">
      <c r="A188" s="127" t="s">
        <v>186</v>
      </c>
      <c r="B188" s="128">
        <f>SUM(B189:B194)</f>
        <v>3032</v>
      </c>
      <c r="C188" s="128">
        <f t="shared" si="44"/>
        <v>4166</v>
      </c>
      <c r="D188" s="128">
        <f>SUM(D189:D194)</f>
        <v>3095</v>
      </c>
      <c r="E188" s="128">
        <f>SUM(E189:E194)</f>
        <v>42</v>
      </c>
      <c r="F188" s="128">
        <f>SUM(F189:F194)</f>
        <v>0</v>
      </c>
      <c r="G188" s="128">
        <f>SUM(G189:G194)</f>
        <v>1029</v>
      </c>
      <c r="H188" s="129">
        <f t="shared" si="41"/>
        <v>4477</v>
      </c>
      <c r="I188" s="128">
        <f>SUM(I189:I194)</f>
        <v>2000</v>
      </c>
      <c r="J188" s="128">
        <f>SUM(J189:J194)</f>
        <v>42</v>
      </c>
      <c r="K188" s="128">
        <f>SUM(K189:K194)</f>
        <v>0</v>
      </c>
      <c r="L188" s="128">
        <f>SUM(L189:L194)</f>
        <v>2435</v>
      </c>
      <c r="M188" s="129">
        <f t="shared" si="42"/>
        <v>311</v>
      </c>
      <c r="N188" s="129">
        <f t="shared" si="43"/>
        <v>1445</v>
      </c>
      <c r="O188" s="131"/>
      <c r="P188" s="117">
        <v>20802</v>
      </c>
      <c r="Q188" s="117" t="s">
        <v>57</v>
      </c>
      <c r="R188" s="132">
        <f t="shared" si="37"/>
        <v>-1095</v>
      </c>
      <c r="S188" s="132">
        <f t="shared" si="38"/>
        <v>0</v>
      </c>
      <c r="T188" s="132">
        <f t="shared" si="39"/>
        <v>0</v>
      </c>
      <c r="U188" s="132">
        <f t="shared" si="40"/>
        <v>1406</v>
      </c>
    </row>
    <row r="189" spans="1:21" ht="15" customHeight="1">
      <c r="A189" s="127" t="s">
        <v>58</v>
      </c>
      <c r="B189" s="130">
        <v>224</v>
      </c>
      <c r="C189" s="129">
        <f t="shared" si="44"/>
        <v>332</v>
      </c>
      <c r="D189" s="130">
        <v>299</v>
      </c>
      <c r="E189" s="130">
        <v>33</v>
      </c>
      <c r="F189" s="130"/>
      <c r="G189" s="130">
        <v>0</v>
      </c>
      <c r="H189" s="129">
        <f t="shared" si="41"/>
        <v>364</v>
      </c>
      <c r="I189" s="130">
        <v>331</v>
      </c>
      <c r="J189" s="130">
        <v>33</v>
      </c>
      <c r="K189" s="130">
        <v>0</v>
      </c>
      <c r="L189" s="130">
        <v>0</v>
      </c>
      <c r="M189" s="129">
        <f t="shared" si="42"/>
        <v>32</v>
      </c>
      <c r="N189" s="129">
        <f t="shared" si="43"/>
        <v>140</v>
      </c>
      <c r="O189" s="131"/>
      <c r="P189" s="117">
        <v>2080201</v>
      </c>
      <c r="Q189" s="133" t="s">
        <v>59</v>
      </c>
      <c r="R189" s="132">
        <f t="shared" si="37"/>
        <v>32</v>
      </c>
      <c r="S189" s="132">
        <f t="shared" si="38"/>
        <v>0</v>
      </c>
      <c r="T189" s="132">
        <f t="shared" si="39"/>
        <v>0</v>
      </c>
      <c r="U189" s="132">
        <f t="shared" si="40"/>
        <v>0</v>
      </c>
    </row>
    <row r="190" spans="1:21" ht="15" customHeight="1">
      <c r="A190" s="127" t="s">
        <v>60</v>
      </c>
      <c r="B190" s="130">
        <v>108</v>
      </c>
      <c r="C190" s="129">
        <f t="shared" si="44"/>
        <v>661</v>
      </c>
      <c r="D190" s="130">
        <v>54</v>
      </c>
      <c r="E190" s="130">
        <v>0</v>
      </c>
      <c r="F190" s="130"/>
      <c r="G190" s="130">
        <v>607</v>
      </c>
      <c r="H190" s="129">
        <f t="shared" si="41"/>
        <v>123</v>
      </c>
      <c r="I190" s="130">
        <v>54</v>
      </c>
      <c r="J190" s="130">
        <v>0</v>
      </c>
      <c r="K190" s="130">
        <v>0</v>
      </c>
      <c r="L190" s="130">
        <v>69</v>
      </c>
      <c r="M190" s="129">
        <f t="shared" si="42"/>
        <v>-538</v>
      </c>
      <c r="N190" s="129">
        <f t="shared" si="43"/>
        <v>15</v>
      </c>
      <c r="O190" s="131"/>
      <c r="P190" s="117">
        <v>2080202</v>
      </c>
      <c r="Q190" s="133" t="s">
        <v>59</v>
      </c>
      <c r="R190" s="132">
        <f t="shared" si="37"/>
        <v>0</v>
      </c>
      <c r="S190" s="132">
        <f t="shared" si="38"/>
        <v>0</v>
      </c>
      <c r="T190" s="132">
        <f t="shared" si="39"/>
        <v>0</v>
      </c>
      <c r="U190" s="132">
        <f t="shared" si="40"/>
        <v>-538</v>
      </c>
    </row>
    <row r="191" spans="1:21" ht="15" customHeight="1">
      <c r="A191" s="127" t="s">
        <v>187</v>
      </c>
      <c r="B191" s="130"/>
      <c r="C191" s="129">
        <f t="shared" si="44"/>
        <v>5</v>
      </c>
      <c r="D191" s="130">
        <v>0</v>
      </c>
      <c r="E191" s="130">
        <v>0</v>
      </c>
      <c r="F191" s="130"/>
      <c r="G191" s="130">
        <v>5</v>
      </c>
      <c r="H191" s="129">
        <f t="shared" si="41"/>
        <v>5</v>
      </c>
      <c r="I191" s="130">
        <v>0</v>
      </c>
      <c r="J191" s="130">
        <v>0</v>
      </c>
      <c r="K191" s="130">
        <v>0</v>
      </c>
      <c r="L191" s="130">
        <v>5</v>
      </c>
      <c r="M191" s="129">
        <f t="shared" si="42"/>
        <v>0</v>
      </c>
      <c r="N191" s="129">
        <f t="shared" si="43"/>
        <v>5</v>
      </c>
      <c r="O191" s="131"/>
      <c r="P191" s="117">
        <v>2080206</v>
      </c>
      <c r="Q191" s="133" t="s">
        <v>59</v>
      </c>
      <c r="R191" s="132">
        <f t="shared" si="37"/>
        <v>0</v>
      </c>
      <c r="S191" s="132">
        <f t="shared" si="38"/>
        <v>0</v>
      </c>
      <c r="T191" s="132">
        <f t="shared" si="39"/>
        <v>0</v>
      </c>
      <c r="U191" s="132">
        <f t="shared" si="40"/>
        <v>0</v>
      </c>
    </row>
    <row r="192" spans="1:21" ht="15" customHeight="1">
      <c r="A192" s="127" t="s">
        <v>188</v>
      </c>
      <c r="B192" s="130">
        <v>19</v>
      </c>
      <c r="C192" s="129">
        <f t="shared" si="44"/>
        <v>16</v>
      </c>
      <c r="D192" s="130">
        <v>0</v>
      </c>
      <c r="E192" s="130">
        <v>0</v>
      </c>
      <c r="F192" s="130"/>
      <c r="G192" s="130">
        <v>16</v>
      </c>
      <c r="H192" s="129">
        <f t="shared" si="41"/>
        <v>10</v>
      </c>
      <c r="I192" s="130">
        <v>0</v>
      </c>
      <c r="J192" s="130">
        <v>0</v>
      </c>
      <c r="K192" s="130">
        <v>0</v>
      </c>
      <c r="L192" s="130">
        <v>10</v>
      </c>
      <c r="M192" s="129">
        <f t="shared" si="42"/>
        <v>-6</v>
      </c>
      <c r="N192" s="129">
        <f t="shared" si="43"/>
        <v>-9</v>
      </c>
      <c r="O192" s="131"/>
      <c r="P192" s="117">
        <v>2080207</v>
      </c>
      <c r="Q192" s="133" t="s">
        <v>59</v>
      </c>
      <c r="R192" s="132">
        <f t="shared" si="37"/>
        <v>0</v>
      </c>
      <c r="S192" s="132">
        <f t="shared" si="38"/>
        <v>0</v>
      </c>
      <c r="T192" s="132">
        <f t="shared" si="39"/>
        <v>0</v>
      </c>
      <c r="U192" s="132">
        <f t="shared" si="40"/>
        <v>-6</v>
      </c>
    </row>
    <row r="193" spans="1:21" ht="15" customHeight="1">
      <c r="A193" s="127" t="s">
        <v>189</v>
      </c>
      <c r="B193" s="130">
        <v>2453</v>
      </c>
      <c r="C193" s="129">
        <f t="shared" si="44"/>
        <v>2646</v>
      </c>
      <c r="D193" s="130">
        <v>2245</v>
      </c>
      <c r="E193" s="130">
        <v>0</v>
      </c>
      <c r="F193" s="130"/>
      <c r="G193" s="130">
        <v>401</v>
      </c>
      <c r="H193" s="129">
        <f t="shared" si="41"/>
        <v>3452</v>
      </c>
      <c r="I193" s="130">
        <v>1101</v>
      </c>
      <c r="J193" s="130">
        <v>0</v>
      </c>
      <c r="K193" s="130">
        <v>0</v>
      </c>
      <c r="L193" s="130">
        <v>2351</v>
      </c>
      <c r="M193" s="129">
        <f t="shared" si="42"/>
        <v>806</v>
      </c>
      <c r="N193" s="129">
        <f t="shared" si="43"/>
        <v>999</v>
      </c>
      <c r="O193" s="131"/>
      <c r="P193" s="117">
        <v>2080208</v>
      </c>
      <c r="Q193" s="133" t="s">
        <v>59</v>
      </c>
      <c r="R193" s="132">
        <f t="shared" si="37"/>
        <v>-1144</v>
      </c>
      <c r="S193" s="132">
        <f t="shared" si="38"/>
        <v>0</v>
      </c>
      <c r="T193" s="132">
        <f t="shared" si="39"/>
        <v>0</v>
      </c>
      <c r="U193" s="132">
        <f t="shared" si="40"/>
        <v>1950</v>
      </c>
    </row>
    <row r="194" spans="1:21" ht="15" customHeight="1">
      <c r="A194" s="127" t="s">
        <v>190</v>
      </c>
      <c r="B194" s="130">
        <v>228</v>
      </c>
      <c r="C194" s="129">
        <f t="shared" si="44"/>
        <v>506</v>
      </c>
      <c r="D194" s="130">
        <v>497</v>
      </c>
      <c r="E194" s="130">
        <v>9</v>
      </c>
      <c r="F194" s="130"/>
      <c r="G194" s="130">
        <v>0</v>
      </c>
      <c r="H194" s="129">
        <f t="shared" si="41"/>
        <v>523</v>
      </c>
      <c r="I194" s="130">
        <v>514</v>
      </c>
      <c r="J194" s="130">
        <v>9</v>
      </c>
      <c r="K194" s="130">
        <v>0</v>
      </c>
      <c r="L194" s="130">
        <v>0</v>
      </c>
      <c r="M194" s="129">
        <f t="shared" si="42"/>
        <v>17</v>
      </c>
      <c r="N194" s="129">
        <f t="shared" si="43"/>
        <v>295</v>
      </c>
      <c r="O194" s="131"/>
      <c r="P194" s="117">
        <v>2080299</v>
      </c>
      <c r="Q194" s="133" t="s">
        <v>59</v>
      </c>
      <c r="R194" s="132">
        <f t="shared" si="37"/>
        <v>17</v>
      </c>
      <c r="S194" s="132">
        <f t="shared" si="38"/>
        <v>0</v>
      </c>
      <c r="T194" s="132">
        <f t="shared" si="39"/>
        <v>0</v>
      </c>
      <c r="U194" s="132">
        <f t="shared" si="40"/>
        <v>0</v>
      </c>
    </row>
    <row r="195" spans="1:21" ht="15" customHeight="1">
      <c r="A195" s="127" t="s">
        <v>191</v>
      </c>
      <c r="B195" s="128">
        <f>SUM(B196:B203)</f>
        <v>12778</v>
      </c>
      <c r="C195" s="128">
        <f t="shared" si="44"/>
        <v>23478</v>
      </c>
      <c r="D195" s="128">
        <f>SUM(D196:D203)</f>
        <v>23217</v>
      </c>
      <c r="E195" s="128">
        <f>SUM(E196:E203)</f>
        <v>33</v>
      </c>
      <c r="F195" s="128">
        <f>SUM(F196:F203)</f>
        <v>0</v>
      </c>
      <c r="G195" s="128">
        <f>SUM(G196:G203)</f>
        <v>228</v>
      </c>
      <c r="H195" s="129">
        <f t="shared" si="41"/>
        <v>31306</v>
      </c>
      <c r="I195" s="128">
        <f>SUM(I196:I203)</f>
        <v>30498</v>
      </c>
      <c r="J195" s="128">
        <f>SUM(J196:J203)</f>
        <v>33</v>
      </c>
      <c r="K195" s="128">
        <f>SUM(K196:K203)</f>
        <v>0</v>
      </c>
      <c r="L195" s="128">
        <f>SUM(L196:L203)</f>
        <v>775</v>
      </c>
      <c r="M195" s="129">
        <f t="shared" si="42"/>
        <v>7828</v>
      </c>
      <c r="N195" s="129">
        <f t="shared" si="43"/>
        <v>18528</v>
      </c>
      <c r="O195" s="131"/>
      <c r="P195" s="117">
        <v>20805</v>
      </c>
      <c r="Q195" s="117" t="s">
        <v>57</v>
      </c>
      <c r="R195" s="132">
        <f t="shared" si="37"/>
        <v>7281</v>
      </c>
      <c r="S195" s="132">
        <f t="shared" si="38"/>
        <v>0</v>
      </c>
      <c r="T195" s="132">
        <f t="shared" si="39"/>
        <v>0</v>
      </c>
      <c r="U195" s="132">
        <f t="shared" si="40"/>
        <v>547</v>
      </c>
    </row>
    <row r="196" spans="1:21" ht="15" customHeight="1">
      <c r="A196" s="127" t="s">
        <v>192</v>
      </c>
      <c r="B196" s="130">
        <v>1276</v>
      </c>
      <c r="C196" s="129">
        <f t="shared" si="44"/>
        <v>934</v>
      </c>
      <c r="D196" s="130">
        <v>923</v>
      </c>
      <c r="E196" s="130">
        <v>11</v>
      </c>
      <c r="F196" s="130"/>
      <c r="G196" s="130">
        <v>0</v>
      </c>
      <c r="H196" s="129">
        <f t="shared" si="41"/>
        <v>2468</v>
      </c>
      <c r="I196" s="130">
        <f>2257+200</f>
        <v>2457</v>
      </c>
      <c r="J196" s="130">
        <v>11</v>
      </c>
      <c r="K196" s="130">
        <v>0</v>
      </c>
      <c r="L196" s="130">
        <v>0</v>
      </c>
      <c r="M196" s="129">
        <f t="shared" si="42"/>
        <v>1534</v>
      </c>
      <c r="N196" s="129">
        <f t="shared" si="43"/>
        <v>1192</v>
      </c>
      <c r="O196" s="131"/>
      <c r="P196" s="117">
        <v>2080501</v>
      </c>
      <c r="Q196" s="133" t="s">
        <v>59</v>
      </c>
      <c r="R196" s="132">
        <f t="shared" si="37"/>
        <v>1534</v>
      </c>
      <c r="S196" s="132">
        <f t="shared" si="38"/>
        <v>0</v>
      </c>
      <c r="T196" s="132">
        <f t="shared" si="39"/>
        <v>0</v>
      </c>
      <c r="U196" s="132">
        <f t="shared" si="40"/>
        <v>0</v>
      </c>
    </row>
    <row r="197" spans="1:21" ht="15" customHeight="1">
      <c r="A197" s="127" t="s">
        <v>193</v>
      </c>
      <c r="B197" s="130">
        <v>2286</v>
      </c>
      <c r="C197" s="129">
        <f t="shared" si="44"/>
        <v>2489</v>
      </c>
      <c r="D197" s="130">
        <v>2487</v>
      </c>
      <c r="E197" s="130">
        <v>2</v>
      </c>
      <c r="F197" s="130"/>
      <c r="G197" s="130">
        <v>0</v>
      </c>
      <c r="H197" s="129">
        <f t="shared" si="41"/>
        <v>7575</v>
      </c>
      <c r="I197" s="130">
        <f>7473+100</f>
        <v>7573</v>
      </c>
      <c r="J197" s="130">
        <v>2</v>
      </c>
      <c r="K197" s="130">
        <v>0</v>
      </c>
      <c r="L197" s="130">
        <v>0</v>
      </c>
      <c r="M197" s="129">
        <f t="shared" si="42"/>
        <v>5086</v>
      </c>
      <c r="N197" s="129">
        <f t="shared" si="43"/>
        <v>5289</v>
      </c>
      <c r="O197" s="131"/>
      <c r="P197" s="117">
        <v>2080502</v>
      </c>
      <c r="Q197" s="133" t="s">
        <v>59</v>
      </c>
      <c r="R197" s="132">
        <f t="shared" si="37"/>
        <v>5086</v>
      </c>
      <c r="S197" s="132">
        <f t="shared" si="38"/>
        <v>0</v>
      </c>
      <c r="T197" s="132">
        <f t="shared" si="39"/>
        <v>0</v>
      </c>
      <c r="U197" s="132">
        <f t="shared" si="40"/>
        <v>0</v>
      </c>
    </row>
    <row r="198" spans="1:21" ht="15" customHeight="1">
      <c r="A198" s="127" t="s">
        <v>194</v>
      </c>
      <c r="B198" s="130">
        <v>478</v>
      </c>
      <c r="C198" s="129">
        <f t="shared" si="44"/>
        <v>484</v>
      </c>
      <c r="D198" s="130">
        <v>236</v>
      </c>
      <c r="E198" s="130">
        <v>20</v>
      </c>
      <c r="F198" s="130"/>
      <c r="G198" s="130">
        <v>228</v>
      </c>
      <c r="H198" s="129">
        <f t="shared" si="41"/>
        <v>517</v>
      </c>
      <c r="I198" s="130">
        <v>269</v>
      </c>
      <c r="J198" s="130">
        <v>20</v>
      </c>
      <c r="K198" s="130">
        <v>0</v>
      </c>
      <c r="L198" s="130">
        <v>228</v>
      </c>
      <c r="M198" s="129">
        <f t="shared" si="42"/>
        <v>33</v>
      </c>
      <c r="N198" s="129">
        <f t="shared" si="43"/>
        <v>39</v>
      </c>
      <c r="O198" s="131"/>
      <c r="P198" s="117">
        <v>2080503</v>
      </c>
      <c r="Q198" s="133" t="s">
        <v>59</v>
      </c>
      <c r="R198" s="132">
        <f t="shared" si="37"/>
        <v>33</v>
      </c>
      <c r="S198" s="132">
        <f t="shared" si="38"/>
        <v>0</v>
      </c>
      <c r="T198" s="132">
        <f t="shared" si="39"/>
        <v>0</v>
      </c>
      <c r="U198" s="132">
        <f t="shared" si="40"/>
        <v>0</v>
      </c>
    </row>
    <row r="199" spans="1:21" ht="15" customHeight="1">
      <c r="A199" s="127" t="s">
        <v>195</v>
      </c>
      <c r="B199" s="130">
        <v>5424</v>
      </c>
      <c r="C199" s="129">
        <f t="shared" si="44"/>
        <v>5437</v>
      </c>
      <c r="D199" s="130">
        <v>5437</v>
      </c>
      <c r="E199" s="130">
        <v>0</v>
      </c>
      <c r="F199" s="130"/>
      <c r="G199" s="130">
        <v>0</v>
      </c>
      <c r="H199" s="129">
        <f t="shared" si="41"/>
        <v>5822</v>
      </c>
      <c r="I199" s="130">
        <v>5822</v>
      </c>
      <c r="J199" s="130">
        <v>0</v>
      </c>
      <c r="K199" s="130">
        <v>0</v>
      </c>
      <c r="L199" s="130">
        <v>0</v>
      </c>
      <c r="M199" s="129">
        <f t="shared" si="42"/>
        <v>385</v>
      </c>
      <c r="N199" s="129">
        <f t="shared" si="43"/>
        <v>398</v>
      </c>
      <c r="O199" s="131"/>
      <c r="P199" s="117">
        <v>2080505</v>
      </c>
      <c r="Q199" s="133" t="s">
        <v>59</v>
      </c>
      <c r="R199" s="132">
        <f aca="true" t="shared" si="54" ref="R199:R262">I199-D199</f>
        <v>385</v>
      </c>
      <c r="S199" s="132">
        <f aca="true" t="shared" si="55" ref="S199:S262">J199-E199</f>
        <v>0</v>
      </c>
      <c r="T199" s="132">
        <f aca="true" t="shared" si="56" ref="T199:T262">K199-F199</f>
        <v>0</v>
      </c>
      <c r="U199" s="132">
        <f aca="true" t="shared" si="57" ref="U199:U262">L199-G199</f>
        <v>0</v>
      </c>
    </row>
    <row r="200" spans="1:21" ht="15" customHeight="1">
      <c r="A200" s="127" t="s">
        <v>196</v>
      </c>
      <c r="B200" s="130">
        <v>466</v>
      </c>
      <c r="C200" s="129">
        <f t="shared" si="44"/>
        <v>928</v>
      </c>
      <c r="D200" s="130">
        <v>928</v>
      </c>
      <c r="E200" s="130">
        <v>0</v>
      </c>
      <c r="F200" s="130"/>
      <c r="G200" s="130">
        <v>0</v>
      </c>
      <c r="H200" s="129">
        <f aca="true" t="shared" si="58" ref="H200:H265">SUM(I200:L200)</f>
        <v>1168</v>
      </c>
      <c r="I200" s="130">
        <v>1168</v>
      </c>
      <c r="J200" s="130">
        <v>0</v>
      </c>
      <c r="K200" s="130">
        <v>0</v>
      </c>
      <c r="L200" s="130">
        <v>0</v>
      </c>
      <c r="M200" s="129">
        <f aca="true" t="shared" si="59" ref="M200:M265">H200-C200</f>
        <v>240</v>
      </c>
      <c r="N200" s="129">
        <f aca="true" t="shared" si="60" ref="N200:N265">H200-B200</f>
        <v>702</v>
      </c>
      <c r="O200" s="131"/>
      <c r="P200" s="117">
        <v>2080506</v>
      </c>
      <c r="Q200" s="133" t="s">
        <v>59</v>
      </c>
      <c r="R200" s="132">
        <f t="shared" si="54"/>
        <v>240</v>
      </c>
      <c r="S200" s="132">
        <f t="shared" si="55"/>
        <v>0</v>
      </c>
      <c r="T200" s="132">
        <f t="shared" si="56"/>
        <v>0</v>
      </c>
      <c r="U200" s="132">
        <f t="shared" si="57"/>
        <v>0</v>
      </c>
    </row>
    <row r="201" spans="1:21" ht="15" customHeight="1">
      <c r="A201" s="127" t="s">
        <v>197</v>
      </c>
      <c r="B201" s="130">
        <v>1647</v>
      </c>
      <c r="C201" s="129">
        <f t="shared" si="44"/>
        <v>12000</v>
      </c>
      <c r="D201" s="130">
        <v>12000</v>
      </c>
      <c r="E201" s="130">
        <v>0</v>
      </c>
      <c r="F201" s="130"/>
      <c r="G201" s="130">
        <v>0</v>
      </c>
      <c r="H201" s="129">
        <f t="shared" si="58"/>
        <v>12000</v>
      </c>
      <c r="I201" s="130">
        <v>12000</v>
      </c>
      <c r="J201" s="130">
        <v>0</v>
      </c>
      <c r="K201" s="130">
        <v>0</v>
      </c>
      <c r="L201" s="130">
        <v>0</v>
      </c>
      <c r="M201" s="129">
        <f t="shared" si="59"/>
        <v>0</v>
      </c>
      <c r="N201" s="129">
        <f t="shared" si="60"/>
        <v>10353</v>
      </c>
      <c r="O201" s="131"/>
      <c r="P201" s="117">
        <v>2080507</v>
      </c>
      <c r="Q201" s="133" t="s">
        <v>59</v>
      </c>
      <c r="R201" s="132">
        <f t="shared" si="54"/>
        <v>0</v>
      </c>
      <c r="S201" s="132">
        <f t="shared" si="55"/>
        <v>0</v>
      </c>
      <c r="T201" s="132">
        <f t="shared" si="56"/>
        <v>0</v>
      </c>
      <c r="U201" s="132">
        <f t="shared" si="57"/>
        <v>0</v>
      </c>
    </row>
    <row r="202" spans="1:21" ht="15" customHeight="1">
      <c r="A202" s="127" t="s">
        <v>198</v>
      </c>
      <c r="B202" s="130"/>
      <c r="C202" s="129"/>
      <c r="D202" s="130"/>
      <c r="E202" s="130">
        <v>0</v>
      </c>
      <c r="F202" s="130"/>
      <c r="G202" s="130">
        <v>0</v>
      </c>
      <c r="H202" s="129">
        <f t="shared" si="58"/>
        <v>547</v>
      </c>
      <c r="I202" s="130">
        <v>0</v>
      </c>
      <c r="J202" s="130">
        <v>0</v>
      </c>
      <c r="K202" s="130">
        <v>0</v>
      </c>
      <c r="L202" s="130">
        <v>547</v>
      </c>
      <c r="M202" s="129">
        <f t="shared" si="59"/>
        <v>547</v>
      </c>
      <c r="N202" s="129">
        <f t="shared" si="60"/>
        <v>547</v>
      </c>
      <c r="O202" s="131"/>
      <c r="P202" s="117">
        <v>2080508</v>
      </c>
      <c r="Q202" s="133" t="s">
        <v>59</v>
      </c>
      <c r="R202" s="132">
        <f t="shared" si="54"/>
        <v>0</v>
      </c>
      <c r="S202" s="132">
        <f t="shared" si="55"/>
        <v>0</v>
      </c>
      <c r="T202" s="132">
        <f t="shared" si="56"/>
        <v>0</v>
      </c>
      <c r="U202" s="132">
        <f t="shared" si="57"/>
        <v>547</v>
      </c>
    </row>
    <row r="203" spans="1:21" ht="15" customHeight="1">
      <c r="A203" s="127" t="s">
        <v>199</v>
      </c>
      <c r="B203" s="130">
        <v>1201</v>
      </c>
      <c r="C203" s="129">
        <f t="shared" si="44"/>
        <v>1206</v>
      </c>
      <c r="D203" s="130">
        <v>1206</v>
      </c>
      <c r="E203" s="130">
        <v>0</v>
      </c>
      <c r="F203" s="130"/>
      <c r="G203" s="130">
        <v>0</v>
      </c>
      <c r="H203" s="129">
        <f t="shared" si="58"/>
        <v>1209</v>
      </c>
      <c r="I203" s="130">
        <v>1209</v>
      </c>
      <c r="J203" s="130">
        <v>0</v>
      </c>
      <c r="K203" s="130">
        <v>0</v>
      </c>
      <c r="L203" s="130">
        <v>0</v>
      </c>
      <c r="M203" s="129">
        <f t="shared" si="59"/>
        <v>3</v>
      </c>
      <c r="N203" s="129">
        <f t="shared" si="60"/>
        <v>8</v>
      </c>
      <c r="O203" s="131"/>
      <c r="P203" s="117">
        <v>2080599</v>
      </c>
      <c r="Q203" s="133" t="s">
        <v>59</v>
      </c>
      <c r="R203" s="132">
        <f t="shared" si="54"/>
        <v>3</v>
      </c>
      <c r="S203" s="132">
        <f t="shared" si="55"/>
        <v>0</v>
      </c>
      <c r="T203" s="132">
        <f t="shared" si="56"/>
        <v>0</v>
      </c>
      <c r="U203" s="132">
        <f t="shared" si="57"/>
        <v>0</v>
      </c>
    </row>
    <row r="204" spans="1:21" ht="15" customHeight="1">
      <c r="A204" s="127" t="s">
        <v>200</v>
      </c>
      <c r="B204" s="128">
        <f>SUM(B205:B211)</f>
        <v>558</v>
      </c>
      <c r="C204" s="128">
        <f aca="true" t="shared" si="61" ref="C204:C268">SUM(D204:G204)</f>
        <v>1133</v>
      </c>
      <c r="D204" s="128">
        <f>SUM(D205:D211)</f>
        <v>0</v>
      </c>
      <c r="E204" s="128">
        <f>SUM(E205:E211)</f>
        <v>0</v>
      </c>
      <c r="F204" s="128">
        <f>SUM(F205:F211)</f>
        <v>0</v>
      </c>
      <c r="G204" s="128">
        <f>SUM(G205:G211)</f>
        <v>1133</v>
      </c>
      <c r="H204" s="129">
        <f t="shared" si="58"/>
        <v>803</v>
      </c>
      <c r="I204" s="128">
        <f>SUM(I205:I211)</f>
        <v>0</v>
      </c>
      <c r="J204" s="128">
        <f>SUM(J205:J211)</f>
        <v>0</v>
      </c>
      <c r="K204" s="128">
        <f>SUM(K205:K211)</f>
        <v>0</v>
      </c>
      <c r="L204" s="128">
        <f>SUM(L205:L211)</f>
        <v>803</v>
      </c>
      <c r="M204" s="129">
        <f t="shared" si="59"/>
        <v>-330</v>
      </c>
      <c r="N204" s="129">
        <f t="shared" si="60"/>
        <v>245</v>
      </c>
      <c r="O204" s="131"/>
      <c r="P204" s="117">
        <v>20807</v>
      </c>
      <c r="Q204" s="117" t="s">
        <v>57</v>
      </c>
      <c r="R204" s="132">
        <f t="shared" si="54"/>
        <v>0</v>
      </c>
      <c r="S204" s="132">
        <f t="shared" si="55"/>
        <v>0</v>
      </c>
      <c r="T204" s="132">
        <f t="shared" si="56"/>
        <v>0</v>
      </c>
      <c r="U204" s="132">
        <f t="shared" si="57"/>
        <v>-330</v>
      </c>
    </row>
    <row r="205" spans="1:21" ht="15" customHeight="1">
      <c r="A205" s="127" t="s">
        <v>201</v>
      </c>
      <c r="B205" s="130">
        <v>20</v>
      </c>
      <c r="C205" s="129">
        <f t="shared" si="61"/>
        <v>100</v>
      </c>
      <c r="D205" s="130">
        <v>0</v>
      </c>
      <c r="E205" s="130">
        <v>0</v>
      </c>
      <c r="F205" s="130"/>
      <c r="G205" s="130">
        <v>100</v>
      </c>
      <c r="H205" s="129">
        <f t="shared" si="58"/>
        <v>0</v>
      </c>
      <c r="I205" s="130">
        <v>0</v>
      </c>
      <c r="J205" s="130">
        <v>0</v>
      </c>
      <c r="K205" s="130">
        <v>0</v>
      </c>
      <c r="L205" s="130">
        <v>0</v>
      </c>
      <c r="M205" s="129">
        <f t="shared" si="59"/>
        <v>-100</v>
      </c>
      <c r="N205" s="129">
        <f t="shared" si="60"/>
        <v>-20</v>
      </c>
      <c r="O205" s="131"/>
      <c r="P205" s="117">
        <v>2080701</v>
      </c>
      <c r="Q205" s="133" t="s">
        <v>59</v>
      </c>
      <c r="R205" s="132">
        <f t="shared" si="54"/>
        <v>0</v>
      </c>
      <c r="S205" s="132">
        <f t="shared" si="55"/>
        <v>0</v>
      </c>
      <c r="T205" s="132">
        <f t="shared" si="56"/>
        <v>0</v>
      </c>
      <c r="U205" s="132">
        <f t="shared" si="57"/>
        <v>-100</v>
      </c>
    </row>
    <row r="206" spans="1:21" ht="15" customHeight="1">
      <c r="A206" s="127" t="s">
        <v>202</v>
      </c>
      <c r="B206" s="130">
        <v>97</v>
      </c>
      <c r="C206" s="129">
        <f t="shared" si="61"/>
        <v>28</v>
      </c>
      <c r="D206" s="130">
        <v>0</v>
      </c>
      <c r="E206" s="130">
        <v>0</v>
      </c>
      <c r="F206" s="130"/>
      <c r="G206" s="130">
        <v>28</v>
      </c>
      <c r="H206" s="129">
        <f t="shared" si="58"/>
        <v>28</v>
      </c>
      <c r="I206" s="130">
        <v>0</v>
      </c>
      <c r="J206" s="130">
        <v>0</v>
      </c>
      <c r="K206" s="130">
        <v>0</v>
      </c>
      <c r="L206" s="130">
        <v>28</v>
      </c>
      <c r="M206" s="129">
        <f t="shared" si="59"/>
        <v>0</v>
      </c>
      <c r="N206" s="129">
        <f t="shared" si="60"/>
        <v>-69</v>
      </c>
      <c r="O206" s="131"/>
      <c r="P206" s="117">
        <v>2080702</v>
      </c>
      <c r="Q206" s="133" t="s">
        <v>59</v>
      </c>
      <c r="R206" s="132">
        <f t="shared" si="54"/>
        <v>0</v>
      </c>
      <c r="S206" s="132">
        <f t="shared" si="55"/>
        <v>0</v>
      </c>
      <c r="T206" s="132">
        <f t="shared" si="56"/>
        <v>0</v>
      </c>
      <c r="U206" s="132">
        <f t="shared" si="57"/>
        <v>0</v>
      </c>
    </row>
    <row r="207" spans="1:21" ht="15" customHeight="1">
      <c r="A207" s="127" t="s">
        <v>203</v>
      </c>
      <c r="B207" s="130"/>
      <c r="C207" s="129">
        <f t="shared" si="61"/>
        <v>600</v>
      </c>
      <c r="D207" s="130">
        <v>0</v>
      </c>
      <c r="E207" s="130">
        <v>0</v>
      </c>
      <c r="F207" s="130"/>
      <c r="G207" s="130">
        <v>600</v>
      </c>
      <c r="H207" s="129">
        <f t="shared" si="58"/>
        <v>150</v>
      </c>
      <c r="I207" s="130">
        <v>0</v>
      </c>
      <c r="J207" s="130">
        <v>0</v>
      </c>
      <c r="K207" s="130">
        <v>0</v>
      </c>
      <c r="L207" s="130">
        <v>150</v>
      </c>
      <c r="M207" s="129">
        <f t="shared" si="59"/>
        <v>-450</v>
      </c>
      <c r="N207" s="129">
        <f t="shared" si="60"/>
        <v>150</v>
      </c>
      <c r="O207" s="131"/>
      <c r="P207" s="117">
        <v>2080704</v>
      </c>
      <c r="Q207" s="133" t="s">
        <v>59</v>
      </c>
      <c r="R207" s="132">
        <f t="shared" si="54"/>
        <v>0</v>
      </c>
      <c r="S207" s="132">
        <f t="shared" si="55"/>
        <v>0</v>
      </c>
      <c r="T207" s="132">
        <f t="shared" si="56"/>
        <v>0</v>
      </c>
      <c r="U207" s="132">
        <f t="shared" si="57"/>
        <v>-450</v>
      </c>
    </row>
    <row r="208" spans="1:21" ht="15" customHeight="1">
      <c r="A208" s="127" t="s">
        <v>204</v>
      </c>
      <c r="B208" s="130">
        <v>62</v>
      </c>
      <c r="C208" s="129">
        <f t="shared" si="61"/>
        <v>42</v>
      </c>
      <c r="D208" s="130">
        <v>0</v>
      </c>
      <c r="E208" s="130">
        <v>0</v>
      </c>
      <c r="F208" s="130"/>
      <c r="G208" s="130">
        <v>42</v>
      </c>
      <c r="H208" s="129">
        <f t="shared" si="58"/>
        <v>10</v>
      </c>
      <c r="I208" s="130">
        <v>0</v>
      </c>
      <c r="J208" s="130">
        <v>0</v>
      </c>
      <c r="K208" s="130">
        <v>0</v>
      </c>
      <c r="L208" s="130">
        <v>10</v>
      </c>
      <c r="M208" s="129">
        <f t="shared" si="59"/>
        <v>-32</v>
      </c>
      <c r="N208" s="129">
        <f t="shared" si="60"/>
        <v>-52</v>
      </c>
      <c r="O208" s="131"/>
      <c r="P208" s="117">
        <v>2080705</v>
      </c>
      <c r="Q208" s="133" t="s">
        <v>59</v>
      </c>
      <c r="R208" s="132">
        <f t="shared" si="54"/>
        <v>0</v>
      </c>
      <c r="S208" s="132">
        <f t="shared" si="55"/>
        <v>0</v>
      </c>
      <c r="T208" s="132">
        <f t="shared" si="56"/>
        <v>0</v>
      </c>
      <c r="U208" s="132">
        <f t="shared" si="57"/>
        <v>-32</v>
      </c>
    </row>
    <row r="209" spans="1:21" ht="15" customHeight="1">
      <c r="A209" s="127" t="s">
        <v>205</v>
      </c>
      <c r="B209" s="130">
        <v>36</v>
      </c>
      <c r="C209" s="129">
        <f t="shared" si="61"/>
        <v>29</v>
      </c>
      <c r="D209" s="130">
        <v>0</v>
      </c>
      <c r="E209" s="130">
        <v>0</v>
      </c>
      <c r="F209" s="130"/>
      <c r="G209" s="130">
        <v>29</v>
      </c>
      <c r="H209" s="129">
        <f t="shared" si="58"/>
        <v>15</v>
      </c>
      <c r="I209" s="130">
        <v>0</v>
      </c>
      <c r="J209" s="130">
        <v>0</v>
      </c>
      <c r="K209" s="130">
        <v>0</v>
      </c>
      <c r="L209" s="130">
        <v>15</v>
      </c>
      <c r="M209" s="129">
        <f t="shared" si="59"/>
        <v>-14</v>
      </c>
      <c r="N209" s="129">
        <f t="shared" si="60"/>
        <v>-21</v>
      </c>
      <c r="O209" s="131"/>
      <c r="P209" s="117">
        <v>2080712</v>
      </c>
      <c r="Q209" s="133" t="s">
        <v>59</v>
      </c>
      <c r="R209" s="132">
        <f t="shared" si="54"/>
        <v>0</v>
      </c>
      <c r="S209" s="132">
        <f t="shared" si="55"/>
        <v>0</v>
      </c>
      <c r="T209" s="132">
        <f t="shared" si="56"/>
        <v>0</v>
      </c>
      <c r="U209" s="132">
        <f t="shared" si="57"/>
        <v>-14</v>
      </c>
    </row>
    <row r="210" spans="1:21" ht="15" customHeight="1">
      <c r="A210" s="127" t="s">
        <v>206</v>
      </c>
      <c r="B210" s="130">
        <v>41</v>
      </c>
      <c r="C210" s="129">
        <f t="shared" si="61"/>
        <v>42</v>
      </c>
      <c r="D210" s="130">
        <v>0</v>
      </c>
      <c r="E210" s="130">
        <v>0</v>
      </c>
      <c r="F210" s="130"/>
      <c r="G210" s="130">
        <v>42</v>
      </c>
      <c r="H210" s="129">
        <f t="shared" si="58"/>
        <v>5</v>
      </c>
      <c r="I210" s="130">
        <v>0</v>
      </c>
      <c r="J210" s="130">
        <v>0</v>
      </c>
      <c r="K210" s="130">
        <v>0</v>
      </c>
      <c r="L210" s="130">
        <v>5</v>
      </c>
      <c r="M210" s="129">
        <f t="shared" si="59"/>
        <v>-37</v>
      </c>
      <c r="N210" s="129">
        <f t="shared" si="60"/>
        <v>-36</v>
      </c>
      <c r="O210" s="131"/>
      <c r="P210" s="117">
        <v>2080713</v>
      </c>
      <c r="Q210" s="133" t="s">
        <v>59</v>
      </c>
      <c r="R210" s="132">
        <f t="shared" si="54"/>
        <v>0</v>
      </c>
      <c r="S210" s="132">
        <f t="shared" si="55"/>
        <v>0</v>
      </c>
      <c r="T210" s="132">
        <f t="shared" si="56"/>
        <v>0</v>
      </c>
      <c r="U210" s="132">
        <f t="shared" si="57"/>
        <v>-37</v>
      </c>
    </row>
    <row r="211" spans="1:21" ht="15" customHeight="1">
      <c r="A211" s="127" t="s">
        <v>207</v>
      </c>
      <c r="B211" s="130">
        <v>302</v>
      </c>
      <c r="C211" s="129">
        <f t="shared" si="61"/>
        <v>292</v>
      </c>
      <c r="D211" s="130">
        <v>0</v>
      </c>
      <c r="E211" s="130">
        <v>0</v>
      </c>
      <c r="F211" s="130"/>
      <c r="G211" s="130">
        <v>292</v>
      </c>
      <c r="H211" s="129">
        <f t="shared" si="58"/>
        <v>595</v>
      </c>
      <c r="I211" s="130">
        <v>0</v>
      </c>
      <c r="J211" s="130">
        <v>0</v>
      </c>
      <c r="K211" s="130">
        <v>0</v>
      </c>
      <c r="L211" s="130">
        <v>595</v>
      </c>
      <c r="M211" s="129">
        <f t="shared" si="59"/>
        <v>303</v>
      </c>
      <c r="N211" s="129">
        <f t="shared" si="60"/>
        <v>293</v>
      </c>
      <c r="O211" s="131"/>
      <c r="P211" s="117">
        <v>2080799</v>
      </c>
      <c r="Q211" s="133" t="s">
        <v>59</v>
      </c>
      <c r="R211" s="132">
        <f t="shared" si="54"/>
        <v>0</v>
      </c>
      <c r="S211" s="132">
        <f t="shared" si="55"/>
        <v>0</v>
      </c>
      <c r="T211" s="132">
        <f t="shared" si="56"/>
        <v>0</v>
      </c>
      <c r="U211" s="132">
        <f t="shared" si="57"/>
        <v>303</v>
      </c>
    </row>
    <row r="212" spans="1:21" ht="15" customHeight="1">
      <c r="A212" s="127" t="s">
        <v>208</v>
      </c>
      <c r="B212" s="128">
        <f>SUM(B213:B217)</f>
        <v>1735</v>
      </c>
      <c r="C212" s="128">
        <f t="shared" si="61"/>
        <v>1909</v>
      </c>
      <c r="D212" s="128">
        <f>SUM(D213:D217)</f>
        <v>0</v>
      </c>
      <c r="E212" s="128">
        <f>SUM(E213:E217)</f>
        <v>0</v>
      </c>
      <c r="F212" s="128">
        <f>SUM(F213:F217)</f>
        <v>0</v>
      </c>
      <c r="G212" s="128">
        <f>SUM(G213:G217)</f>
        <v>1909</v>
      </c>
      <c r="H212" s="129">
        <f t="shared" si="58"/>
        <v>1701</v>
      </c>
      <c r="I212" s="128">
        <f>SUM(I213:I217)</f>
        <v>0</v>
      </c>
      <c r="J212" s="128">
        <f>SUM(J213:J217)</f>
        <v>0</v>
      </c>
      <c r="K212" s="128">
        <f>SUM(K213:K217)</f>
        <v>0</v>
      </c>
      <c r="L212" s="128">
        <f>SUM(L213:L217)</f>
        <v>1701</v>
      </c>
      <c r="M212" s="129">
        <f t="shared" si="59"/>
        <v>-208</v>
      </c>
      <c r="N212" s="129">
        <f t="shared" si="60"/>
        <v>-34</v>
      </c>
      <c r="O212" s="131"/>
      <c r="P212" s="117">
        <v>20808</v>
      </c>
      <c r="Q212" s="117" t="s">
        <v>57</v>
      </c>
      <c r="R212" s="132">
        <f t="shared" si="54"/>
        <v>0</v>
      </c>
      <c r="S212" s="132">
        <f t="shared" si="55"/>
        <v>0</v>
      </c>
      <c r="T212" s="132">
        <f t="shared" si="56"/>
        <v>0</v>
      </c>
      <c r="U212" s="132">
        <f t="shared" si="57"/>
        <v>-208</v>
      </c>
    </row>
    <row r="213" spans="1:21" ht="15" customHeight="1">
      <c r="A213" s="127" t="s">
        <v>209</v>
      </c>
      <c r="B213" s="130">
        <v>300</v>
      </c>
      <c r="C213" s="129">
        <f t="shared" si="61"/>
        <v>350</v>
      </c>
      <c r="D213" s="130">
        <v>0</v>
      </c>
      <c r="E213" s="130">
        <v>0</v>
      </c>
      <c r="F213" s="130"/>
      <c r="G213" s="130">
        <v>350</v>
      </c>
      <c r="H213" s="129">
        <f t="shared" si="58"/>
        <v>350</v>
      </c>
      <c r="I213" s="130">
        <v>0</v>
      </c>
      <c r="J213" s="130">
        <v>0</v>
      </c>
      <c r="K213" s="130">
        <v>0</v>
      </c>
      <c r="L213" s="130">
        <v>350</v>
      </c>
      <c r="M213" s="129">
        <f t="shared" si="59"/>
        <v>0</v>
      </c>
      <c r="N213" s="129">
        <f t="shared" si="60"/>
        <v>50</v>
      </c>
      <c r="O213" s="131"/>
      <c r="P213" s="117">
        <v>2080801</v>
      </c>
      <c r="Q213" s="133" t="s">
        <v>59</v>
      </c>
      <c r="R213" s="132">
        <f t="shared" si="54"/>
        <v>0</v>
      </c>
      <c r="S213" s="132">
        <f t="shared" si="55"/>
        <v>0</v>
      </c>
      <c r="T213" s="132">
        <f t="shared" si="56"/>
        <v>0</v>
      </c>
      <c r="U213" s="132">
        <f t="shared" si="57"/>
        <v>0</v>
      </c>
    </row>
    <row r="214" spans="1:21" ht="15" customHeight="1">
      <c r="A214" s="127" t="s">
        <v>210</v>
      </c>
      <c r="B214" s="130">
        <v>330</v>
      </c>
      <c r="C214" s="129">
        <f t="shared" si="61"/>
        <v>396</v>
      </c>
      <c r="D214" s="130">
        <v>0</v>
      </c>
      <c r="E214" s="130">
        <v>0</v>
      </c>
      <c r="F214" s="130"/>
      <c r="G214" s="130">
        <v>396</v>
      </c>
      <c r="H214" s="129">
        <f t="shared" si="58"/>
        <v>396</v>
      </c>
      <c r="I214" s="130">
        <v>0</v>
      </c>
      <c r="J214" s="130">
        <v>0</v>
      </c>
      <c r="K214" s="130">
        <v>0</v>
      </c>
      <c r="L214" s="130">
        <v>396</v>
      </c>
      <c r="M214" s="129">
        <f t="shared" si="59"/>
        <v>0</v>
      </c>
      <c r="N214" s="129">
        <f t="shared" si="60"/>
        <v>66</v>
      </c>
      <c r="O214" s="131"/>
      <c r="P214" s="117">
        <v>2080802</v>
      </c>
      <c r="Q214" s="133" t="s">
        <v>59</v>
      </c>
      <c r="R214" s="132">
        <f t="shared" si="54"/>
        <v>0</v>
      </c>
      <c r="S214" s="132">
        <f t="shared" si="55"/>
        <v>0</v>
      </c>
      <c r="T214" s="132">
        <f t="shared" si="56"/>
        <v>0</v>
      </c>
      <c r="U214" s="132">
        <f t="shared" si="57"/>
        <v>0</v>
      </c>
    </row>
    <row r="215" spans="1:21" ht="15" customHeight="1">
      <c r="A215" s="127" t="s">
        <v>211</v>
      </c>
      <c r="B215" s="130">
        <v>252</v>
      </c>
      <c r="C215" s="129">
        <f t="shared" si="61"/>
        <v>302</v>
      </c>
      <c r="D215" s="130">
        <v>0</v>
      </c>
      <c r="E215" s="130">
        <v>0</v>
      </c>
      <c r="F215" s="130"/>
      <c r="G215" s="130">
        <v>302</v>
      </c>
      <c r="H215" s="129">
        <f t="shared" si="58"/>
        <v>302</v>
      </c>
      <c r="I215" s="130">
        <v>0</v>
      </c>
      <c r="J215" s="130">
        <v>0</v>
      </c>
      <c r="K215" s="130">
        <v>0</v>
      </c>
      <c r="L215" s="130">
        <v>302</v>
      </c>
      <c r="M215" s="129">
        <f t="shared" si="59"/>
        <v>0</v>
      </c>
      <c r="N215" s="129">
        <f t="shared" si="60"/>
        <v>50</v>
      </c>
      <c r="O215" s="131"/>
      <c r="P215" s="117">
        <v>2080803</v>
      </c>
      <c r="Q215" s="133" t="s">
        <v>59</v>
      </c>
      <c r="R215" s="132">
        <f t="shared" si="54"/>
        <v>0</v>
      </c>
      <c r="S215" s="132">
        <f t="shared" si="55"/>
        <v>0</v>
      </c>
      <c r="T215" s="132">
        <f t="shared" si="56"/>
        <v>0</v>
      </c>
      <c r="U215" s="132">
        <f t="shared" si="57"/>
        <v>0</v>
      </c>
    </row>
    <row r="216" spans="1:21" ht="15" customHeight="1">
      <c r="A216" s="127" t="s">
        <v>212</v>
      </c>
      <c r="B216" s="130">
        <v>685</v>
      </c>
      <c r="C216" s="129">
        <f t="shared" si="61"/>
        <v>610</v>
      </c>
      <c r="D216" s="130">
        <v>0</v>
      </c>
      <c r="E216" s="130">
        <v>0</v>
      </c>
      <c r="F216" s="130"/>
      <c r="G216" s="130">
        <v>610</v>
      </c>
      <c r="H216" s="129">
        <f t="shared" si="58"/>
        <v>402</v>
      </c>
      <c r="I216" s="130">
        <v>0</v>
      </c>
      <c r="J216" s="130">
        <v>0</v>
      </c>
      <c r="K216" s="130">
        <v>0</v>
      </c>
      <c r="L216" s="130">
        <f>610-208</f>
        <v>402</v>
      </c>
      <c r="M216" s="129">
        <f t="shared" si="59"/>
        <v>-208</v>
      </c>
      <c r="N216" s="129">
        <f t="shared" si="60"/>
        <v>-283</v>
      </c>
      <c r="O216" s="131"/>
      <c r="P216" s="117">
        <v>2080805</v>
      </c>
      <c r="Q216" s="133" t="s">
        <v>59</v>
      </c>
      <c r="R216" s="132">
        <f t="shared" si="54"/>
        <v>0</v>
      </c>
      <c r="S216" s="132">
        <f t="shared" si="55"/>
        <v>0</v>
      </c>
      <c r="T216" s="132">
        <f t="shared" si="56"/>
        <v>0</v>
      </c>
      <c r="U216" s="132">
        <f t="shared" si="57"/>
        <v>-208</v>
      </c>
    </row>
    <row r="217" spans="1:21" ht="15" customHeight="1">
      <c r="A217" s="127" t="s">
        <v>213</v>
      </c>
      <c r="B217" s="130">
        <v>168</v>
      </c>
      <c r="C217" s="129">
        <f t="shared" si="61"/>
        <v>251</v>
      </c>
      <c r="D217" s="130">
        <v>0</v>
      </c>
      <c r="E217" s="130">
        <v>0</v>
      </c>
      <c r="F217" s="130"/>
      <c r="G217" s="130">
        <v>251</v>
      </c>
      <c r="H217" s="129">
        <f t="shared" si="58"/>
        <v>251</v>
      </c>
      <c r="I217" s="130">
        <v>0</v>
      </c>
      <c r="J217" s="130">
        <v>0</v>
      </c>
      <c r="K217" s="130">
        <v>0</v>
      </c>
      <c r="L217" s="130">
        <v>251</v>
      </c>
      <c r="M217" s="129">
        <f t="shared" si="59"/>
        <v>0</v>
      </c>
      <c r="N217" s="129">
        <f t="shared" si="60"/>
        <v>83</v>
      </c>
      <c r="O217" s="131"/>
      <c r="P217" s="117">
        <v>2080899</v>
      </c>
      <c r="Q217" s="133" t="s">
        <v>59</v>
      </c>
      <c r="R217" s="132">
        <f t="shared" si="54"/>
        <v>0</v>
      </c>
      <c r="S217" s="132">
        <f t="shared" si="55"/>
        <v>0</v>
      </c>
      <c r="T217" s="132">
        <f t="shared" si="56"/>
        <v>0</v>
      </c>
      <c r="U217" s="132">
        <f t="shared" si="57"/>
        <v>0</v>
      </c>
    </row>
    <row r="218" spans="1:21" ht="15" customHeight="1">
      <c r="A218" s="127" t="s">
        <v>214</v>
      </c>
      <c r="B218" s="128">
        <f>SUM(B219:B222)</f>
        <v>978</v>
      </c>
      <c r="C218" s="128">
        <f t="shared" si="61"/>
        <v>1168</v>
      </c>
      <c r="D218" s="128">
        <f>SUM(D219:D222)</f>
        <v>135</v>
      </c>
      <c r="E218" s="128">
        <f>SUM(E219:E222)</f>
        <v>0</v>
      </c>
      <c r="F218" s="128">
        <f>SUM(F219:F222)</f>
        <v>0</v>
      </c>
      <c r="G218" s="128">
        <f>SUM(G219:G222)</f>
        <v>1033</v>
      </c>
      <c r="H218" s="129">
        <f t="shared" si="58"/>
        <v>1006</v>
      </c>
      <c r="I218" s="128">
        <f>SUM(I219:I222)</f>
        <v>123</v>
      </c>
      <c r="J218" s="128">
        <f>SUM(J219:J222)</f>
        <v>5</v>
      </c>
      <c r="K218" s="128">
        <f>SUM(K219:K222)</f>
        <v>0</v>
      </c>
      <c r="L218" s="128">
        <f>SUM(L219:L222)</f>
        <v>878</v>
      </c>
      <c r="M218" s="129">
        <f t="shared" si="59"/>
        <v>-162</v>
      </c>
      <c r="N218" s="129">
        <f t="shared" si="60"/>
        <v>28</v>
      </c>
      <c r="O218" s="131"/>
      <c r="P218" s="117">
        <v>20809</v>
      </c>
      <c r="Q218" s="117" t="s">
        <v>57</v>
      </c>
      <c r="R218" s="132">
        <f t="shared" si="54"/>
        <v>-12</v>
      </c>
      <c r="S218" s="132">
        <f t="shared" si="55"/>
        <v>5</v>
      </c>
      <c r="T218" s="132">
        <f t="shared" si="56"/>
        <v>0</v>
      </c>
      <c r="U218" s="132">
        <f t="shared" si="57"/>
        <v>-155</v>
      </c>
    </row>
    <row r="219" spans="1:21" ht="15" customHeight="1">
      <c r="A219" s="127" t="s">
        <v>215</v>
      </c>
      <c r="B219" s="130">
        <v>580</v>
      </c>
      <c r="C219" s="129">
        <f t="shared" si="61"/>
        <v>600</v>
      </c>
      <c r="D219" s="130">
        <v>0</v>
      </c>
      <c r="E219" s="130">
        <v>0</v>
      </c>
      <c r="F219" s="130"/>
      <c r="G219" s="130">
        <v>600</v>
      </c>
      <c r="H219" s="129">
        <f t="shared" si="58"/>
        <v>455</v>
      </c>
      <c r="I219" s="130">
        <v>0</v>
      </c>
      <c r="J219" s="130">
        <v>0</v>
      </c>
      <c r="K219" s="130">
        <v>0</v>
      </c>
      <c r="L219" s="130">
        <f>600-145</f>
        <v>455</v>
      </c>
      <c r="M219" s="129">
        <f t="shared" si="59"/>
        <v>-145</v>
      </c>
      <c r="N219" s="129">
        <f t="shared" si="60"/>
        <v>-125</v>
      </c>
      <c r="O219" s="131"/>
      <c r="P219" s="117">
        <v>2080901</v>
      </c>
      <c r="Q219" s="133" t="s">
        <v>59</v>
      </c>
      <c r="R219" s="132">
        <f t="shared" si="54"/>
        <v>0</v>
      </c>
      <c r="S219" s="132">
        <f t="shared" si="55"/>
        <v>0</v>
      </c>
      <c r="T219" s="132">
        <f t="shared" si="56"/>
        <v>0</v>
      </c>
      <c r="U219" s="132">
        <f t="shared" si="57"/>
        <v>-145</v>
      </c>
    </row>
    <row r="220" spans="1:21" ht="15" customHeight="1">
      <c r="A220" s="127" t="s">
        <v>216</v>
      </c>
      <c r="B220" s="130">
        <v>1</v>
      </c>
      <c r="C220" s="129">
        <f t="shared" si="61"/>
        <v>135</v>
      </c>
      <c r="D220" s="130">
        <v>135</v>
      </c>
      <c r="E220" s="130">
        <v>0</v>
      </c>
      <c r="F220" s="130"/>
      <c r="G220" s="130">
        <v>0</v>
      </c>
      <c r="H220" s="129">
        <f t="shared" si="58"/>
        <v>128</v>
      </c>
      <c r="I220" s="130">
        <v>123</v>
      </c>
      <c r="J220" s="130">
        <v>5</v>
      </c>
      <c r="K220" s="130">
        <v>0</v>
      </c>
      <c r="L220" s="130">
        <v>0</v>
      </c>
      <c r="M220" s="129">
        <f t="shared" si="59"/>
        <v>-7</v>
      </c>
      <c r="N220" s="129">
        <f t="shared" si="60"/>
        <v>127</v>
      </c>
      <c r="O220" s="131"/>
      <c r="P220" s="117">
        <v>2080903</v>
      </c>
      <c r="Q220" s="133" t="s">
        <v>59</v>
      </c>
      <c r="R220" s="132">
        <f t="shared" si="54"/>
        <v>-12</v>
      </c>
      <c r="S220" s="132">
        <f t="shared" si="55"/>
        <v>5</v>
      </c>
      <c r="T220" s="132">
        <f t="shared" si="56"/>
        <v>0</v>
      </c>
      <c r="U220" s="132">
        <f t="shared" si="57"/>
        <v>0</v>
      </c>
    </row>
    <row r="221" spans="1:21" ht="15" customHeight="1">
      <c r="A221" s="127" t="s">
        <v>217</v>
      </c>
      <c r="B221" s="130">
        <v>195</v>
      </c>
      <c r="C221" s="129">
        <f t="shared" si="61"/>
        <v>221</v>
      </c>
      <c r="D221" s="130">
        <v>0</v>
      </c>
      <c r="E221" s="130">
        <v>0</v>
      </c>
      <c r="F221" s="130"/>
      <c r="G221" s="130">
        <v>221</v>
      </c>
      <c r="H221" s="129">
        <f t="shared" si="58"/>
        <v>211</v>
      </c>
      <c r="I221" s="130">
        <v>0</v>
      </c>
      <c r="J221" s="130">
        <v>0</v>
      </c>
      <c r="K221" s="130">
        <v>0</v>
      </c>
      <c r="L221" s="130">
        <f>221-10</f>
        <v>211</v>
      </c>
      <c r="M221" s="129">
        <f t="shared" si="59"/>
        <v>-10</v>
      </c>
      <c r="N221" s="129">
        <f t="shared" si="60"/>
        <v>16</v>
      </c>
      <c r="O221" s="131"/>
      <c r="P221" s="117">
        <v>2080905</v>
      </c>
      <c r="Q221" s="133" t="s">
        <v>59</v>
      </c>
      <c r="R221" s="132">
        <f t="shared" si="54"/>
        <v>0</v>
      </c>
      <c r="S221" s="132">
        <f t="shared" si="55"/>
        <v>0</v>
      </c>
      <c r="T221" s="132">
        <f t="shared" si="56"/>
        <v>0</v>
      </c>
      <c r="U221" s="132">
        <f t="shared" si="57"/>
        <v>-10</v>
      </c>
    </row>
    <row r="222" spans="1:21" ht="15" customHeight="1">
      <c r="A222" s="127" t="s">
        <v>218</v>
      </c>
      <c r="B222" s="130">
        <v>202</v>
      </c>
      <c r="C222" s="129">
        <f t="shared" si="61"/>
        <v>212</v>
      </c>
      <c r="D222" s="130">
        <v>0</v>
      </c>
      <c r="E222" s="130">
        <v>0</v>
      </c>
      <c r="F222" s="130"/>
      <c r="G222" s="130">
        <v>212</v>
      </c>
      <c r="H222" s="129">
        <f t="shared" si="58"/>
        <v>212</v>
      </c>
      <c r="I222" s="130">
        <v>0</v>
      </c>
      <c r="J222" s="130">
        <v>0</v>
      </c>
      <c r="K222" s="130">
        <v>0</v>
      </c>
      <c r="L222" s="130">
        <v>212</v>
      </c>
      <c r="M222" s="129">
        <f t="shared" si="59"/>
        <v>0</v>
      </c>
      <c r="N222" s="129">
        <f t="shared" si="60"/>
        <v>10</v>
      </c>
      <c r="O222" s="131"/>
      <c r="P222" s="117">
        <v>2080999</v>
      </c>
      <c r="Q222" s="133" t="s">
        <v>59</v>
      </c>
      <c r="R222" s="132">
        <f t="shared" si="54"/>
        <v>0</v>
      </c>
      <c r="S222" s="132">
        <f t="shared" si="55"/>
        <v>0</v>
      </c>
      <c r="T222" s="132">
        <f t="shared" si="56"/>
        <v>0</v>
      </c>
      <c r="U222" s="132">
        <f t="shared" si="57"/>
        <v>0</v>
      </c>
    </row>
    <row r="223" spans="1:21" ht="15" customHeight="1">
      <c r="A223" s="127" t="s">
        <v>219</v>
      </c>
      <c r="B223" s="128">
        <f>SUM(B224:B228)</f>
        <v>1633</v>
      </c>
      <c r="C223" s="128">
        <f t="shared" si="61"/>
        <v>1572</v>
      </c>
      <c r="D223" s="128">
        <f>SUM(D224:D228)</f>
        <v>1170</v>
      </c>
      <c r="E223" s="128">
        <f>SUM(E224:E228)</f>
        <v>56</v>
      </c>
      <c r="F223" s="128">
        <f>SUM(F224:F228)</f>
        <v>0</v>
      </c>
      <c r="G223" s="128">
        <f>SUM(G224:G228)</f>
        <v>346</v>
      </c>
      <c r="H223" s="129">
        <f t="shared" si="58"/>
        <v>2166</v>
      </c>
      <c r="I223" s="128">
        <f>SUM(I224:I228)</f>
        <v>1182</v>
      </c>
      <c r="J223" s="128">
        <f>SUM(J224:J228)</f>
        <v>53</v>
      </c>
      <c r="K223" s="128">
        <f>SUM(K224:K228)</f>
        <v>0</v>
      </c>
      <c r="L223" s="128">
        <f>SUM(L224:L228)</f>
        <v>931</v>
      </c>
      <c r="M223" s="129">
        <f t="shared" si="59"/>
        <v>594</v>
      </c>
      <c r="N223" s="129">
        <f t="shared" si="60"/>
        <v>533</v>
      </c>
      <c r="O223" s="131"/>
      <c r="P223" s="117">
        <v>20810</v>
      </c>
      <c r="Q223" s="117" t="s">
        <v>57</v>
      </c>
      <c r="R223" s="132">
        <f t="shared" si="54"/>
        <v>12</v>
      </c>
      <c r="S223" s="132">
        <f t="shared" si="55"/>
        <v>-3</v>
      </c>
      <c r="T223" s="132">
        <f t="shared" si="56"/>
        <v>0</v>
      </c>
      <c r="U223" s="132">
        <f t="shared" si="57"/>
        <v>585</v>
      </c>
    </row>
    <row r="224" spans="1:21" ht="15" customHeight="1">
      <c r="A224" s="134" t="s">
        <v>220</v>
      </c>
      <c r="B224" s="130">
        <v>24</v>
      </c>
      <c r="C224" s="129">
        <f t="shared" si="61"/>
        <v>42</v>
      </c>
      <c r="D224" s="130">
        <v>42</v>
      </c>
      <c r="E224" s="130">
        <v>0</v>
      </c>
      <c r="F224" s="130"/>
      <c r="G224" s="130">
        <v>0</v>
      </c>
      <c r="H224" s="129">
        <f t="shared" si="58"/>
        <v>57</v>
      </c>
      <c r="I224" s="130">
        <v>42</v>
      </c>
      <c r="J224" s="130">
        <v>0</v>
      </c>
      <c r="K224" s="130">
        <v>0</v>
      </c>
      <c r="L224" s="130">
        <v>15</v>
      </c>
      <c r="M224" s="129">
        <f t="shared" si="59"/>
        <v>15</v>
      </c>
      <c r="N224" s="129">
        <f t="shared" si="60"/>
        <v>33</v>
      </c>
      <c r="O224" s="131"/>
      <c r="P224" s="117">
        <v>2081001</v>
      </c>
      <c r="Q224" s="133" t="s">
        <v>59</v>
      </c>
      <c r="R224" s="132">
        <f t="shared" si="54"/>
        <v>0</v>
      </c>
      <c r="S224" s="132">
        <f t="shared" si="55"/>
        <v>0</v>
      </c>
      <c r="T224" s="132">
        <f t="shared" si="56"/>
        <v>0</v>
      </c>
      <c r="U224" s="132">
        <f t="shared" si="57"/>
        <v>15</v>
      </c>
    </row>
    <row r="225" spans="1:21" ht="15" customHeight="1">
      <c r="A225" s="134" t="s">
        <v>221</v>
      </c>
      <c r="B225" s="130">
        <v>840</v>
      </c>
      <c r="C225" s="129">
        <f t="shared" si="61"/>
        <v>480</v>
      </c>
      <c r="D225" s="130">
        <v>480</v>
      </c>
      <c r="E225" s="130">
        <v>0</v>
      </c>
      <c r="F225" s="130"/>
      <c r="G225" s="130">
        <v>0</v>
      </c>
      <c r="H225" s="129">
        <f t="shared" si="58"/>
        <v>865</v>
      </c>
      <c r="I225" s="130">
        <v>480</v>
      </c>
      <c r="J225" s="130">
        <v>0</v>
      </c>
      <c r="K225" s="130">
        <v>0</v>
      </c>
      <c r="L225" s="130">
        <v>385</v>
      </c>
      <c r="M225" s="129">
        <f t="shared" si="59"/>
        <v>385</v>
      </c>
      <c r="N225" s="129">
        <f t="shared" si="60"/>
        <v>25</v>
      </c>
      <c r="O225" s="131"/>
      <c r="P225" s="117">
        <v>2081002</v>
      </c>
      <c r="Q225" s="133" t="s">
        <v>59</v>
      </c>
      <c r="R225" s="132">
        <f t="shared" si="54"/>
        <v>0</v>
      </c>
      <c r="S225" s="132">
        <f t="shared" si="55"/>
        <v>0</v>
      </c>
      <c r="T225" s="132">
        <f t="shared" si="56"/>
        <v>0</v>
      </c>
      <c r="U225" s="132">
        <f t="shared" si="57"/>
        <v>385</v>
      </c>
    </row>
    <row r="226" spans="1:21" ht="15" customHeight="1">
      <c r="A226" s="134" t="s">
        <v>222</v>
      </c>
      <c r="B226" s="130">
        <v>4</v>
      </c>
      <c r="C226" s="129">
        <f t="shared" si="61"/>
        <v>20</v>
      </c>
      <c r="D226" s="130">
        <v>0</v>
      </c>
      <c r="E226" s="130">
        <v>0</v>
      </c>
      <c r="F226" s="130"/>
      <c r="G226" s="130">
        <v>20</v>
      </c>
      <c r="H226" s="129">
        <f t="shared" si="58"/>
        <v>20</v>
      </c>
      <c r="I226" s="130">
        <v>0</v>
      </c>
      <c r="J226" s="130">
        <v>0</v>
      </c>
      <c r="K226" s="130">
        <v>0</v>
      </c>
      <c r="L226" s="130">
        <v>20</v>
      </c>
      <c r="M226" s="129">
        <f t="shared" si="59"/>
        <v>0</v>
      </c>
      <c r="N226" s="129">
        <f t="shared" si="60"/>
        <v>16</v>
      </c>
      <c r="O226" s="131"/>
      <c r="P226" s="117">
        <v>2081004</v>
      </c>
      <c r="Q226" s="133" t="s">
        <v>59</v>
      </c>
      <c r="R226" s="132">
        <f t="shared" si="54"/>
        <v>0</v>
      </c>
      <c r="S226" s="132">
        <f t="shared" si="55"/>
        <v>0</v>
      </c>
      <c r="T226" s="132">
        <f t="shared" si="56"/>
        <v>0</v>
      </c>
      <c r="U226" s="132">
        <f t="shared" si="57"/>
        <v>0</v>
      </c>
    </row>
    <row r="227" spans="1:21" ht="15" customHeight="1">
      <c r="A227" s="134" t="s">
        <v>223</v>
      </c>
      <c r="B227" s="130">
        <v>765</v>
      </c>
      <c r="C227" s="129">
        <f t="shared" si="61"/>
        <v>824</v>
      </c>
      <c r="D227" s="130">
        <v>444</v>
      </c>
      <c r="E227" s="130">
        <v>54</v>
      </c>
      <c r="F227" s="130"/>
      <c r="G227" s="130">
        <v>326</v>
      </c>
      <c r="H227" s="129">
        <f t="shared" si="58"/>
        <v>1044</v>
      </c>
      <c r="I227" s="130">
        <v>480</v>
      </c>
      <c r="J227" s="130">
        <v>53</v>
      </c>
      <c r="K227" s="130">
        <v>0</v>
      </c>
      <c r="L227" s="130">
        <v>511</v>
      </c>
      <c r="M227" s="129">
        <f t="shared" si="59"/>
        <v>220</v>
      </c>
      <c r="N227" s="129">
        <f t="shared" si="60"/>
        <v>279</v>
      </c>
      <c r="O227" s="131"/>
      <c r="P227" s="117">
        <v>2081005</v>
      </c>
      <c r="Q227" s="133" t="s">
        <v>59</v>
      </c>
      <c r="R227" s="132">
        <f t="shared" si="54"/>
        <v>36</v>
      </c>
      <c r="S227" s="132">
        <f t="shared" si="55"/>
        <v>-1</v>
      </c>
      <c r="T227" s="132">
        <f t="shared" si="56"/>
        <v>0</v>
      </c>
      <c r="U227" s="132">
        <f t="shared" si="57"/>
        <v>185</v>
      </c>
    </row>
    <row r="228" spans="1:21" ht="15" customHeight="1">
      <c r="A228" s="134" t="s">
        <v>224</v>
      </c>
      <c r="B228" s="130"/>
      <c r="C228" s="129">
        <f t="shared" si="61"/>
        <v>206</v>
      </c>
      <c r="D228" s="130">
        <v>204</v>
      </c>
      <c r="E228" s="130">
        <v>2</v>
      </c>
      <c r="F228" s="130"/>
      <c r="G228" s="130">
        <v>0</v>
      </c>
      <c r="H228" s="129">
        <f t="shared" si="58"/>
        <v>180</v>
      </c>
      <c r="I228" s="130">
        <v>180</v>
      </c>
      <c r="J228" s="130">
        <v>0</v>
      </c>
      <c r="K228" s="130">
        <v>0</v>
      </c>
      <c r="L228" s="130">
        <v>0</v>
      </c>
      <c r="M228" s="129">
        <f t="shared" si="59"/>
        <v>-26</v>
      </c>
      <c r="N228" s="129">
        <f t="shared" si="60"/>
        <v>180</v>
      </c>
      <c r="O228" s="131"/>
      <c r="P228" s="117">
        <v>2081099</v>
      </c>
      <c r="Q228" s="133" t="s">
        <v>59</v>
      </c>
      <c r="R228" s="132">
        <f t="shared" si="54"/>
        <v>-24</v>
      </c>
      <c r="S228" s="132">
        <f t="shared" si="55"/>
        <v>-2</v>
      </c>
      <c r="T228" s="132">
        <f t="shared" si="56"/>
        <v>0</v>
      </c>
      <c r="U228" s="132">
        <f t="shared" si="57"/>
        <v>0</v>
      </c>
    </row>
    <row r="229" spans="1:21" ht="15" customHeight="1">
      <c r="A229" s="127" t="s">
        <v>225</v>
      </c>
      <c r="B229" s="128">
        <f>SUM(B230:B234)</f>
        <v>708</v>
      </c>
      <c r="C229" s="128">
        <f t="shared" si="61"/>
        <v>864</v>
      </c>
      <c r="D229" s="128">
        <f>SUM(D230:D234)</f>
        <v>460</v>
      </c>
      <c r="E229" s="128">
        <f>SUM(E230:E234)</f>
        <v>9</v>
      </c>
      <c r="F229" s="128">
        <f>SUM(F230:F234)</f>
        <v>0</v>
      </c>
      <c r="G229" s="128">
        <f>SUM(G230:G234)</f>
        <v>395</v>
      </c>
      <c r="H229" s="129">
        <f t="shared" si="58"/>
        <v>865</v>
      </c>
      <c r="I229" s="128">
        <f>SUM(I230:I234)</f>
        <v>475</v>
      </c>
      <c r="J229" s="128">
        <f>SUM(J230:J234)</f>
        <v>9</v>
      </c>
      <c r="K229" s="128">
        <f>SUM(K230:K234)</f>
        <v>0</v>
      </c>
      <c r="L229" s="128">
        <f>SUM(L230:L234)</f>
        <v>381</v>
      </c>
      <c r="M229" s="129">
        <f t="shared" si="59"/>
        <v>1</v>
      </c>
      <c r="N229" s="129">
        <f t="shared" si="60"/>
        <v>157</v>
      </c>
      <c r="O229" s="131"/>
      <c r="P229" s="117">
        <v>20811</v>
      </c>
      <c r="Q229" s="117" t="s">
        <v>57</v>
      </c>
      <c r="R229" s="132">
        <f t="shared" si="54"/>
        <v>15</v>
      </c>
      <c r="S229" s="132">
        <f t="shared" si="55"/>
        <v>0</v>
      </c>
      <c r="T229" s="132">
        <f t="shared" si="56"/>
        <v>0</v>
      </c>
      <c r="U229" s="132">
        <f t="shared" si="57"/>
        <v>-14</v>
      </c>
    </row>
    <row r="230" spans="1:21" ht="15" customHeight="1">
      <c r="A230" s="127" t="s">
        <v>58</v>
      </c>
      <c r="B230" s="130">
        <v>114</v>
      </c>
      <c r="C230" s="129">
        <f t="shared" si="61"/>
        <v>182</v>
      </c>
      <c r="D230" s="130">
        <v>173</v>
      </c>
      <c r="E230" s="130">
        <v>9</v>
      </c>
      <c r="F230" s="130"/>
      <c r="G230" s="130">
        <v>0</v>
      </c>
      <c r="H230" s="129">
        <f t="shared" si="58"/>
        <v>197</v>
      </c>
      <c r="I230" s="130">
        <v>188</v>
      </c>
      <c r="J230" s="130">
        <v>9</v>
      </c>
      <c r="K230" s="130">
        <v>0</v>
      </c>
      <c r="L230" s="130">
        <v>0</v>
      </c>
      <c r="M230" s="129">
        <f t="shared" si="59"/>
        <v>15</v>
      </c>
      <c r="N230" s="129">
        <f t="shared" si="60"/>
        <v>83</v>
      </c>
      <c r="O230" s="131"/>
      <c r="P230" s="117">
        <v>2081101</v>
      </c>
      <c r="Q230" s="133" t="s">
        <v>59</v>
      </c>
      <c r="R230" s="132">
        <f t="shared" si="54"/>
        <v>15</v>
      </c>
      <c r="S230" s="132">
        <f t="shared" si="55"/>
        <v>0</v>
      </c>
      <c r="T230" s="132">
        <f t="shared" si="56"/>
        <v>0</v>
      </c>
      <c r="U230" s="132">
        <f t="shared" si="57"/>
        <v>0</v>
      </c>
    </row>
    <row r="231" spans="1:21" ht="15" customHeight="1">
      <c r="A231" s="127" t="s">
        <v>226</v>
      </c>
      <c r="B231" s="130">
        <v>88</v>
      </c>
      <c r="C231" s="129">
        <f t="shared" si="61"/>
        <v>212</v>
      </c>
      <c r="D231" s="130">
        <v>0</v>
      </c>
      <c r="E231" s="130">
        <v>0</v>
      </c>
      <c r="F231" s="130"/>
      <c r="G231" s="130">
        <v>212</v>
      </c>
      <c r="H231" s="129">
        <f t="shared" si="58"/>
        <v>192</v>
      </c>
      <c r="I231" s="130">
        <v>0</v>
      </c>
      <c r="J231" s="130">
        <v>0</v>
      </c>
      <c r="K231" s="130">
        <v>0</v>
      </c>
      <c r="L231" s="130">
        <v>192</v>
      </c>
      <c r="M231" s="129">
        <f t="shared" si="59"/>
        <v>-20</v>
      </c>
      <c r="N231" s="129">
        <f t="shared" si="60"/>
        <v>104</v>
      </c>
      <c r="O231" s="131"/>
      <c r="P231" s="117">
        <v>2081104</v>
      </c>
      <c r="Q231" s="133" t="s">
        <v>59</v>
      </c>
      <c r="R231" s="132">
        <f t="shared" si="54"/>
        <v>0</v>
      </c>
      <c r="S231" s="132">
        <f t="shared" si="55"/>
        <v>0</v>
      </c>
      <c r="T231" s="132">
        <f t="shared" si="56"/>
        <v>0</v>
      </c>
      <c r="U231" s="132">
        <f t="shared" si="57"/>
        <v>-20</v>
      </c>
    </row>
    <row r="232" spans="1:21" ht="15" customHeight="1">
      <c r="A232" s="127" t="s">
        <v>227</v>
      </c>
      <c r="B232" s="130">
        <v>45</v>
      </c>
      <c r="C232" s="129">
        <f t="shared" si="61"/>
        <v>110</v>
      </c>
      <c r="D232" s="130">
        <v>0</v>
      </c>
      <c r="E232" s="130">
        <v>0</v>
      </c>
      <c r="F232" s="130"/>
      <c r="G232" s="130">
        <v>110</v>
      </c>
      <c r="H232" s="129">
        <f t="shared" si="58"/>
        <v>116</v>
      </c>
      <c r="I232" s="130">
        <v>0</v>
      </c>
      <c r="J232" s="130">
        <v>0</v>
      </c>
      <c r="K232" s="130">
        <v>0</v>
      </c>
      <c r="L232" s="130">
        <v>116</v>
      </c>
      <c r="M232" s="129">
        <f t="shared" si="59"/>
        <v>6</v>
      </c>
      <c r="N232" s="129">
        <f t="shared" si="60"/>
        <v>71</v>
      </c>
      <c r="O232" s="131"/>
      <c r="P232" s="117">
        <v>2081105</v>
      </c>
      <c r="Q232" s="133" t="s">
        <v>59</v>
      </c>
      <c r="R232" s="132">
        <f t="shared" si="54"/>
        <v>0</v>
      </c>
      <c r="S232" s="132">
        <f t="shared" si="55"/>
        <v>0</v>
      </c>
      <c r="T232" s="132">
        <f t="shared" si="56"/>
        <v>0</v>
      </c>
      <c r="U232" s="132">
        <f t="shared" si="57"/>
        <v>6</v>
      </c>
    </row>
    <row r="233" spans="1:21" ht="15" customHeight="1">
      <c r="A233" s="127" t="s">
        <v>228</v>
      </c>
      <c r="B233" s="130">
        <v>329</v>
      </c>
      <c r="C233" s="129">
        <f t="shared" si="61"/>
        <v>291</v>
      </c>
      <c r="D233" s="130">
        <v>287</v>
      </c>
      <c r="E233" s="130">
        <v>0</v>
      </c>
      <c r="F233" s="130"/>
      <c r="G233" s="130">
        <v>4</v>
      </c>
      <c r="H233" s="129">
        <f t="shared" si="58"/>
        <v>291</v>
      </c>
      <c r="I233" s="130">
        <v>287</v>
      </c>
      <c r="J233" s="130">
        <v>0</v>
      </c>
      <c r="K233" s="130">
        <v>0</v>
      </c>
      <c r="L233" s="130">
        <v>4</v>
      </c>
      <c r="M233" s="129">
        <f t="shared" si="59"/>
        <v>0</v>
      </c>
      <c r="N233" s="129">
        <f t="shared" si="60"/>
        <v>-38</v>
      </c>
      <c r="O233" s="131"/>
      <c r="P233" s="117">
        <v>2081107</v>
      </c>
      <c r="Q233" s="133" t="s">
        <v>59</v>
      </c>
      <c r="R233" s="132">
        <f t="shared" si="54"/>
        <v>0</v>
      </c>
      <c r="S233" s="132">
        <f t="shared" si="55"/>
        <v>0</v>
      </c>
      <c r="T233" s="132">
        <f t="shared" si="56"/>
        <v>0</v>
      </c>
      <c r="U233" s="132">
        <f t="shared" si="57"/>
        <v>0</v>
      </c>
    </row>
    <row r="234" spans="1:21" ht="15" customHeight="1">
      <c r="A234" s="127" t="s">
        <v>229</v>
      </c>
      <c r="B234" s="130">
        <v>132</v>
      </c>
      <c r="C234" s="129">
        <f t="shared" si="61"/>
        <v>69</v>
      </c>
      <c r="D234" s="130">
        <v>0</v>
      </c>
      <c r="E234" s="130">
        <v>0</v>
      </c>
      <c r="F234" s="130"/>
      <c r="G234" s="130">
        <v>69</v>
      </c>
      <c r="H234" s="129">
        <f t="shared" si="58"/>
        <v>69</v>
      </c>
      <c r="I234" s="130">
        <v>0</v>
      </c>
      <c r="J234" s="130">
        <v>0</v>
      </c>
      <c r="K234" s="130">
        <v>0</v>
      </c>
      <c r="L234" s="130">
        <v>69</v>
      </c>
      <c r="M234" s="129">
        <f t="shared" si="59"/>
        <v>0</v>
      </c>
      <c r="N234" s="129">
        <f t="shared" si="60"/>
        <v>-63</v>
      </c>
      <c r="O234" s="131"/>
      <c r="P234" s="117">
        <v>2081199</v>
      </c>
      <c r="Q234" s="133" t="s">
        <v>59</v>
      </c>
      <c r="R234" s="132">
        <f t="shared" si="54"/>
        <v>0</v>
      </c>
      <c r="S234" s="132">
        <f t="shared" si="55"/>
        <v>0</v>
      </c>
      <c r="T234" s="132">
        <f t="shared" si="56"/>
        <v>0</v>
      </c>
      <c r="U234" s="132">
        <f t="shared" si="57"/>
        <v>0</v>
      </c>
    </row>
    <row r="235" spans="1:21" ht="15" customHeight="1">
      <c r="A235" s="127" t="s">
        <v>230</v>
      </c>
      <c r="B235" s="128">
        <f>SUM(B236:B238)</f>
        <v>99</v>
      </c>
      <c r="C235" s="128">
        <f>SUM(C236:C238)</f>
        <v>116</v>
      </c>
      <c r="D235" s="128">
        <f>SUM(D236:D237)</f>
        <v>88</v>
      </c>
      <c r="E235" s="128">
        <f>SUM(E236:E237)</f>
        <v>7</v>
      </c>
      <c r="F235" s="128">
        <f>SUM(F236:F237)</f>
        <v>0</v>
      </c>
      <c r="G235" s="128">
        <f>SUM(G236:G237)</f>
        <v>21</v>
      </c>
      <c r="H235" s="129">
        <f t="shared" si="58"/>
        <v>200</v>
      </c>
      <c r="I235" s="128">
        <f>SUM(I236:I238)</f>
        <v>94</v>
      </c>
      <c r="J235" s="128">
        <f>SUM(J236:J238)</f>
        <v>7</v>
      </c>
      <c r="K235" s="128">
        <f>SUM(K236:K238)</f>
        <v>0</v>
      </c>
      <c r="L235" s="128">
        <f>SUM(L236:L238)</f>
        <v>99</v>
      </c>
      <c r="M235" s="129">
        <f t="shared" si="59"/>
        <v>84</v>
      </c>
      <c r="N235" s="129">
        <f t="shared" si="60"/>
        <v>101</v>
      </c>
      <c r="O235" s="131"/>
      <c r="P235" s="117">
        <v>20816</v>
      </c>
      <c r="Q235" s="117" t="s">
        <v>57</v>
      </c>
      <c r="R235" s="132">
        <f t="shared" si="54"/>
        <v>6</v>
      </c>
      <c r="S235" s="132">
        <f t="shared" si="55"/>
        <v>0</v>
      </c>
      <c r="T235" s="132">
        <f t="shared" si="56"/>
        <v>0</v>
      </c>
      <c r="U235" s="132">
        <f t="shared" si="57"/>
        <v>78</v>
      </c>
    </row>
    <row r="236" spans="1:21" ht="15" customHeight="1">
      <c r="A236" s="127" t="s">
        <v>58</v>
      </c>
      <c r="B236" s="130">
        <v>87</v>
      </c>
      <c r="C236" s="129">
        <f t="shared" si="61"/>
        <v>95</v>
      </c>
      <c r="D236" s="130">
        <v>88</v>
      </c>
      <c r="E236" s="130">
        <v>7</v>
      </c>
      <c r="F236" s="130"/>
      <c r="G236" s="130">
        <v>0</v>
      </c>
      <c r="H236" s="129">
        <f t="shared" si="58"/>
        <v>101</v>
      </c>
      <c r="I236" s="130">
        <v>94</v>
      </c>
      <c r="J236" s="130">
        <v>7</v>
      </c>
      <c r="K236" s="130">
        <v>0</v>
      </c>
      <c r="L236" s="130">
        <v>0</v>
      </c>
      <c r="M236" s="129">
        <f t="shared" si="59"/>
        <v>6</v>
      </c>
      <c r="N236" s="129">
        <f t="shared" si="60"/>
        <v>14</v>
      </c>
      <c r="O236" s="131"/>
      <c r="P236" s="117">
        <v>2081601</v>
      </c>
      <c r="Q236" s="133" t="s">
        <v>59</v>
      </c>
      <c r="R236" s="132">
        <f t="shared" si="54"/>
        <v>6</v>
      </c>
      <c r="S236" s="132">
        <f t="shared" si="55"/>
        <v>0</v>
      </c>
      <c r="T236" s="132">
        <f t="shared" si="56"/>
        <v>0</v>
      </c>
      <c r="U236" s="132">
        <f t="shared" si="57"/>
        <v>0</v>
      </c>
    </row>
    <row r="237" spans="1:21" ht="15" customHeight="1">
      <c r="A237" s="127" t="s">
        <v>60</v>
      </c>
      <c r="B237" s="130">
        <v>12</v>
      </c>
      <c r="C237" s="129">
        <f t="shared" si="61"/>
        <v>21</v>
      </c>
      <c r="D237" s="130">
        <v>0</v>
      </c>
      <c r="E237" s="130">
        <v>0</v>
      </c>
      <c r="F237" s="130"/>
      <c r="G237" s="130">
        <v>21</v>
      </c>
      <c r="H237" s="129">
        <f t="shared" si="58"/>
        <v>20</v>
      </c>
      <c r="I237" s="130">
        <v>0</v>
      </c>
      <c r="J237" s="130">
        <v>0</v>
      </c>
      <c r="K237" s="130">
        <v>0</v>
      </c>
      <c r="L237" s="130">
        <v>20</v>
      </c>
      <c r="M237" s="129">
        <f t="shared" si="59"/>
        <v>-1</v>
      </c>
      <c r="N237" s="129">
        <f t="shared" si="60"/>
        <v>8</v>
      </c>
      <c r="O237" s="131"/>
      <c r="P237" s="117">
        <v>2081602</v>
      </c>
      <c r="Q237" s="133" t="s">
        <v>59</v>
      </c>
      <c r="R237" s="132">
        <f t="shared" si="54"/>
        <v>0</v>
      </c>
      <c r="S237" s="132">
        <f t="shared" si="55"/>
        <v>0</v>
      </c>
      <c r="T237" s="132">
        <f t="shared" si="56"/>
        <v>0</v>
      </c>
      <c r="U237" s="132">
        <f t="shared" si="57"/>
        <v>-1</v>
      </c>
    </row>
    <row r="238" spans="1:21" ht="15" customHeight="1">
      <c r="A238" s="127" t="s">
        <v>231</v>
      </c>
      <c r="B238" s="130"/>
      <c r="C238" s="129"/>
      <c r="D238" s="130">
        <v>0</v>
      </c>
      <c r="E238" s="130">
        <v>0</v>
      </c>
      <c r="F238" s="130"/>
      <c r="G238" s="130"/>
      <c r="H238" s="129">
        <f t="shared" si="58"/>
        <v>79</v>
      </c>
      <c r="I238" s="130">
        <v>0</v>
      </c>
      <c r="J238" s="130">
        <v>0</v>
      </c>
      <c r="K238" s="130">
        <v>0</v>
      </c>
      <c r="L238" s="130">
        <v>79</v>
      </c>
      <c r="M238" s="129">
        <f t="shared" si="59"/>
        <v>79</v>
      </c>
      <c r="N238" s="129">
        <f t="shared" si="60"/>
        <v>79</v>
      </c>
      <c r="O238" s="131"/>
      <c r="P238" s="117">
        <v>2081699</v>
      </c>
      <c r="Q238" s="133" t="s">
        <v>59</v>
      </c>
      <c r="R238" s="132">
        <f t="shared" si="54"/>
        <v>0</v>
      </c>
      <c r="S238" s="132">
        <f t="shared" si="55"/>
        <v>0</v>
      </c>
      <c r="T238" s="132">
        <f t="shared" si="56"/>
        <v>0</v>
      </c>
      <c r="U238" s="132">
        <f t="shared" si="57"/>
        <v>79</v>
      </c>
    </row>
    <row r="239" spans="1:21" ht="15" customHeight="1">
      <c r="A239" s="127" t="s">
        <v>232</v>
      </c>
      <c r="B239" s="128">
        <f>SUM(B240)</f>
        <v>400</v>
      </c>
      <c r="C239" s="128">
        <f t="shared" si="61"/>
        <v>435</v>
      </c>
      <c r="D239" s="128">
        <f aca="true" t="shared" si="62" ref="D239:L239">SUM(D240)</f>
        <v>435</v>
      </c>
      <c r="E239" s="128">
        <f t="shared" si="62"/>
        <v>0</v>
      </c>
      <c r="F239" s="128">
        <f t="shared" si="62"/>
        <v>0</v>
      </c>
      <c r="G239" s="128">
        <f t="shared" si="62"/>
        <v>0</v>
      </c>
      <c r="H239" s="129">
        <f t="shared" si="58"/>
        <v>435</v>
      </c>
      <c r="I239" s="128">
        <f t="shared" si="62"/>
        <v>435</v>
      </c>
      <c r="J239" s="128">
        <f t="shared" si="62"/>
        <v>0</v>
      </c>
      <c r="K239" s="128">
        <f t="shared" si="62"/>
        <v>0</v>
      </c>
      <c r="L239" s="128">
        <f t="shared" si="62"/>
        <v>0</v>
      </c>
      <c r="M239" s="129">
        <f t="shared" si="59"/>
        <v>0</v>
      </c>
      <c r="N239" s="129">
        <f t="shared" si="60"/>
        <v>35</v>
      </c>
      <c r="O239" s="131"/>
      <c r="P239" s="117">
        <v>20819</v>
      </c>
      <c r="Q239" s="117" t="s">
        <v>57</v>
      </c>
      <c r="R239" s="132">
        <f t="shared" si="54"/>
        <v>0</v>
      </c>
      <c r="S239" s="132">
        <f t="shared" si="55"/>
        <v>0</v>
      </c>
      <c r="T239" s="132">
        <f t="shared" si="56"/>
        <v>0</v>
      </c>
      <c r="U239" s="132">
        <f t="shared" si="57"/>
        <v>0</v>
      </c>
    </row>
    <row r="240" spans="1:21" ht="15" customHeight="1">
      <c r="A240" s="127" t="s">
        <v>233</v>
      </c>
      <c r="B240" s="130">
        <v>400</v>
      </c>
      <c r="C240" s="129">
        <f t="shared" si="61"/>
        <v>435</v>
      </c>
      <c r="D240" s="130">
        <v>435</v>
      </c>
      <c r="E240" s="130">
        <v>0</v>
      </c>
      <c r="F240" s="130"/>
      <c r="G240" s="130">
        <v>0</v>
      </c>
      <c r="H240" s="129">
        <f t="shared" si="58"/>
        <v>435</v>
      </c>
      <c r="I240" s="130">
        <v>435</v>
      </c>
      <c r="J240" s="130">
        <v>0</v>
      </c>
      <c r="K240" s="130">
        <v>0</v>
      </c>
      <c r="L240" s="130">
        <v>0</v>
      </c>
      <c r="M240" s="129">
        <f t="shared" si="59"/>
        <v>0</v>
      </c>
      <c r="N240" s="129">
        <f t="shared" si="60"/>
        <v>35</v>
      </c>
      <c r="O240" s="131"/>
      <c r="P240" s="117">
        <v>2081901</v>
      </c>
      <c r="Q240" s="133" t="s">
        <v>59</v>
      </c>
      <c r="R240" s="132">
        <f t="shared" si="54"/>
        <v>0</v>
      </c>
      <c r="S240" s="132">
        <f t="shared" si="55"/>
        <v>0</v>
      </c>
      <c r="T240" s="132">
        <f t="shared" si="56"/>
        <v>0</v>
      </c>
      <c r="U240" s="132">
        <f t="shared" si="57"/>
        <v>0</v>
      </c>
    </row>
    <row r="241" spans="1:21" ht="15" customHeight="1">
      <c r="A241" s="127" t="s">
        <v>234</v>
      </c>
      <c r="B241" s="128">
        <f>SUM(B242)</f>
        <v>196</v>
      </c>
      <c r="C241" s="128">
        <f t="shared" si="61"/>
        <v>153</v>
      </c>
      <c r="D241" s="128">
        <f aca="true" t="shared" si="63" ref="D241:L241">SUM(D242)</f>
        <v>153</v>
      </c>
      <c r="E241" s="128">
        <f t="shared" si="63"/>
        <v>0</v>
      </c>
      <c r="F241" s="128">
        <f t="shared" si="63"/>
        <v>0</v>
      </c>
      <c r="G241" s="128">
        <f t="shared" si="63"/>
        <v>0</v>
      </c>
      <c r="H241" s="129">
        <f t="shared" si="58"/>
        <v>154</v>
      </c>
      <c r="I241" s="128">
        <f t="shared" si="63"/>
        <v>154</v>
      </c>
      <c r="J241" s="128">
        <f t="shared" si="63"/>
        <v>0</v>
      </c>
      <c r="K241" s="128">
        <f t="shared" si="63"/>
        <v>0</v>
      </c>
      <c r="L241" s="128">
        <f t="shared" si="63"/>
        <v>0</v>
      </c>
      <c r="M241" s="129">
        <f t="shared" si="59"/>
        <v>1</v>
      </c>
      <c r="N241" s="129">
        <f t="shared" si="60"/>
        <v>-42</v>
      </c>
      <c r="O241" s="131"/>
      <c r="P241" s="117">
        <v>20820</v>
      </c>
      <c r="Q241" s="117" t="s">
        <v>57</v>
      </c>
      <c r="R241" s="132">
        <f t="shared" si="54"/>
        <v>1</v>
      </c>
      <c r="S241" s="132">
        <f t="shared" si="55"/>
        <v>0</v>
      </c>
      <c r="T241" s="132">
        <f t="shared" si="56"/>
        <v>0</v>
      </c>
      <c r="U241" s="132">
        <f t="shared" si="57"/>
        <v>0</v>
      </c>
    </row>
    <row r="242" spans="1:21" ht="15" customHeight="1">
      <c r="A242" s="127" t="s">
        <v>235</v>
      </c>
      <c r="B242" s="130">
        <v>196</v>
      </c>
      <c r="C242" s="129">
        <f t="shared" si="61"/>
        <v>153</v>
      </c>
      <c r="D242" s="130">
        <v>153</v>
      </c>
      <c r="E242" s="130">
        <v>0</v>
      </c>
      <c r="F242" s="130"/>
      <c r="G242" s="130">
        <v>0</v>
      </c>
      <c r="H242" s="129">
        <f t="shared" si="58"/>
        <v>154</v>
      </c>
      <c r="I242" s="130">
        <v>154</v>
      </c>
      <c r="J242" s="130">
        <v>0</v>
      </c>
      <c r="K242" s="130">
        <v>0</v>
      </c>
      <c r="L242" s="130">
        <v>0</v>
      </c>
      <c r="M242" s="129">
        <f t="shared" si="59"/>
        <v>1</v>
      </c>
      <c r="N242" s="129">
        <f t="shared" si="60"/>
        <v>-42</v>
      </c>
      <c r="O242" s="131"/>
      <c r="P242" s="117">
        <v>2082001</v>
      </c>
      <c r="Q242" s="133" t="s">
        <v>59</v>
      </c>
      <c r="R242" s="132">
        <f t="shared" si="54"/>
        <v>1</v>
      </c>
      <c r="S242" s="132">
        <f t="shared" si="55"/>
        <v>0</v>
      </c>
      <c r="T242" s="132">
        <f t="shared" si="56"/>
        <v>0</v>
      </c>
      <c r="U242" s="132">
        <f t="shared" si="57"/>
        <v>0</v>
      </c>
    </row>
    <row r="243" spans="1:21" ht="15" customHeight="1">
      <c r="A243" s="135" t="s">
        <v>236</v>
      </c>
      <c r="B243" s="130">
        <f>SUM(B244)</f>
        <v>140</v>
      </c>
      <c r="C243" s="129">
        <f t="shared" si="61"/>
        <v>92</v>
      </c>
      <c r="D243" s="130">
        <f aca="true" t="shared" si="64" ref="D243:L243">SUM(D244)</f>
        <v>92</v>
      </c>
      <c r="E243" s="130">
        <f t="shared" si="64"/>
        <v>0</v>
      </c>
      <c r="F243" s="130">
        <f t="shared" si="64"/>
        <v>0</v>
      </c>
      <c r="G243" s="130">
        <f t="shared" si="64"/>
        <v>0</v>
      </c>
      <c r="H243" s="129">
        <f t="shared" si="58"/>
        <v>92</v>
      </c>
      <c r="I243" s="130">
        <f t="shared" si="64"/>
        <v>92</v>
      </c>
      <c r="J243" s="130">
        <f t="shared" si="64"/>
        <v>0</v>
      </c>
      <c r="K243" s="130">
        <f t="shared" si="64"/>
        <v>0</v>
      </c>
      <c r="L243" s="130">
        <f t="shared" si="64"/>
        <v>0</v>
      </c>
      <c r="M243" s="129">
        <f t="shared" si="59"/>
        <v>0</v>
      </c>
      <c r="N243" s="129">
        <f t="shared" si="60"/>
        <v>-48</v>
      </c>
      <c r="O243" s="131"/>
      <c r="P243" s="117">
        <v>20821</v>
      </c>
      <c r="Q243" s="117" t="s">
        <v>57</v>
      </c>
      <c r="R243" s="132">
        <f t="shared" si="54"/>
        <v>0</v>
      </c>
      <c r="S243" s="132">
        <f t="shared" si="55"/>
        <v>0</v>
      </c>
      <c r="T243" s="132">
        <f t="shared" si="56"/>
        <v>0</v>
      </c>
      <c r="U243" s="132">
        <f t="shared" si="57"/>
        <v>0</v>
      </c>
    </row>
    <row r="244" spans="1:21" ht="15" customHeight="1">
      <c r="A244" s="135" t="s">
        <v>237</v>
      </c>
      <c r="B244" s="130">
        <v>140</v>
      </c>
      <c r="C244" s="129">
        <f t="shared" si="61"/>
        <v>92</v>
      </c>
      <c r="D244" s="130">
        <v>92</v>
      </c>
      <c r="E244" s="130">
        <v>0</v>
      </c>
      <c r="F244" s="130"/>
      <c r="G244" s="130">
        <v>0</v>
      </c>
      <c r="H244" s="129">
        <f t="shared" si="58"/>
        <v>92</v>
      </c>
      <c r="I244" s="130">
        <v>92</v>
      </c>
      <c r="J244" s="130">
        <v>0</v>
      </c>
      <c r="K244" s="130">
        <v>0</v>
      </c>
      <c r="L244" s="130">
        <v>0</v>
      </c>
      <c r="M244" s="129">
        <f t="shared" si="59"/>
        <v>0</v>
      </c>
      <c r="N244" s="129">
        <f t="shared" si="60"/>
        <v>-48</v>
      </c>
      <c r="O244" s="131"/>
      <c r="P244" s="117">
        <v>2082101</v>
      </c>
      <c r="Q244" s="133" t="s">
        <v>59</v>
      </c>
      <c r="R244" s="132">
        <f t="shared" si="54"/>
        <v>0</v>
      </c>
      <c r="S244" s="132">
        <f t="shared" si="55"/>
        <v>0</v>
      </c>
      <c r="T244" s="132">
        <f t="shared" si="56"/>
        <v>0</v>
      </c>
      <c r="U244" s="132">
        <f t="shared" si="57"/>
        <v>0</v>
      </c>
    </row>
    <row r="245" spans="1:21" ht="15" customHeight="1">
      <c r="A245" s="127" t="s">
        <v>238</v>
      </c>
      <c r="B245" s="128">
        <f>SUM(B246)</f>
        <v>29</v>
      </c>
      <c r="C245" s="128">
        <f t="shared" si="61"/>
        <v>117</v>
      </c>
      <c r="D245" s="128">
        <f aca="true" t="shared" si="65" ref="D245:L247">SUM(D246)</f>
        <v>117</v>
      </c>
      <c r="E245" s="128">
        <f t="shared" si="65"/>
        <v>0</v>
      </c>
      <c r="F245" s="128">
        <f t="shared" si="65"/>
        <v>0</v>
      </c>
      <c r="G245" s="128">
        <f t="shared" si="65"/>
        <v>0</v>
      </c>
      <c r="H245" s="129">
        <f t="shared" si="58"/>
        <v>117</v>
      </c>
      <c r="I245" s="128">
        <f t="shared" si="65"/>
        <v>117</v>
      </c>
      <c r="J245" s="128">
        <f t="shared" si="65"/>
        <v>0</v>
      </c>
      <c r="K245" s="128">
        <f t="shared" si="65"/>
        <v>0</v>
      </c>
      <c r="L245" s="128">
        <f t="shared" si="65"/>
        <v>0</v>
      </c>
      <c r="M245" s="129">
        <f t="shared" si="59"/>
        <v>0</v>
      </c>
      <c r="N245" s="129">
        <f t="shared" si="60"/>
        <v>88</v>
      </c>
      <c r="O245" s="131"/>
      <c r="P245" s="117">
        <v>20825</v>
      </c>
      <c r="Q245" s="117" t="s">
        <v>57</v>
      </c>
      <c r="R245" s="132">
        <f t="shared" si="54"/>
        <v>0</v>
      </c>
      <c r="S245" s="132">
        <f t="shared" si="55"/>
        <v>0</v>
      </c>
      <c r="T245" s="132">
        <f t="shared" si="56"/>
        <v>0</v>
      </c>
      <c r="U245" s="132">
        <f t="shared" si="57"/>
        <v>0</v>
      </c>
    </row>
    <row r="246" spans="1:21" ht="15" customHeight="1">
      <c r="A246" s="127" t="s">
        <v>239</v>
      </c>
      <c r="B246" s="130">
        <v>29</v>
      </c>
      <c r="C246" s="129">
        <f t="shared" si="61"/>
        <v>117</v>
      </c>
      <c r="D246" s="130">
        <v>117</v>
      </c>
      <c r="E246" s="130">
        <v>0</v>
      </c>
      <c r="F246" s="130"/>
      <c r="G246" s="130">
        <v>0</v>
      </c>
      <c r="H246" s="129">
        <f t="shared" si="58"/>
        <v>117</v>
      </c>
      <c r="I246" s="130">
        <v>117</v>
      </c>
      <c r="J246" s="130">
        <v>0</v>
      </c>
      <c r="K246" s="130">
        <v>0</v>
      </c>
      <c r="L246" s="130">
        <v>0</v>
      </c>
      <c r="M246" s="129">
        <f t="shared" si="59"/>
        <v>0</v>
      </c>
      <c r="N246" s="129">
        <f t="shared" si="60"/>
        <v>88</v>
      </c>
      <c r="O246" s="131"/>
      <c r="P246" s="117">
        <v>2082501</v>
      </c>
      <c r="Q246" s="133" t="s">
        <v>59</v>
      </c>
      <c r="R246" s="132">
        <f t="shared" si="54"/>
        <v>0</v>
      </c>
      <c r="S246" s="132">
        <f t="shared" si="55"/>
        <v>0</v>
      </c>
      <c r="T246" s="132">
        <f t="shared" si="56"/>
        <v>0</v>
      </c>
      <c r="U246" s="132">
        <f t="shared" si="57"/>
        <v>0</v>
      </c>
    </row>
    <row r="247" spans="1:21" ht="15" customHeight="1">
      <c r="A247" s="127" t="s">
        <v>240</v>
      </c>
      <c r="B247" s="128">
        <f>SUM(B248)</f>
        <v>2286</v>
      </c>
      <c r="C247" s="128">
        <f t="shared" si="61"/>
        <v>2358</v>
      </c>
      <c r="D247" s="128">
        <f t="shared" si="65"/>
        <v>0</v>
      </c>
      <c r="E247" s="128">
        <f t="shared" si="65"/>
        <v>0</v>
      </c>
      <c r="F247" s="128">
        <f t="shared" si="65"/>
        <v>0</v>
      </c>
      <c r="G247" s="128">
        <f t="shared" si="65"/>
        <v>2358</v>
      </c>
      <c r="H247" s="129">
        <f t="shared" si="58"/>
        <v>2358</v>
      </c>
      <c r="I247" s="128">
        <f t="shared" si="65"/>
        <v>0</v>
      </c>
      <c r="J247" s="128">
        <f t="shared" si="65"/>
        <v>0</v>
      </c>
      <c r="K247" s="128">
        <f t="shared" si="65"/>
        <v>0</v>
      </c>
      <c r="L247" s="128">
        <f t="shared" si="65"/>
        <v>2358</v>
      </c>
      <c r="M247" s="129">
        <f t="shared" si="59"/>
        <v>0</v>
      </c>
      <c r="N247" s="129">
        <f t="shared" si="60"/>
        <v>72</v>
      </c>
      <c r="O247" s="131"/>
      <c r="P247" s="117">
        <v>20826</v>
      </c>
      <c r="Q247" s="117" t="s">
        <v>57</v>
      </c>
      <c r="R247" s="132">
        <f t="shared" si="54"/>
        <v>0</v>
      </c>
      <c r="S247" s="132">
        <f t="shared" si="55"/>
        <v>0</v>
      </c>
      <c r="T247" s="132">
        <f t="shared" si="56"/>
        <v>0</v>
      </c>
      <c r="U247" s="132">
        <f t="shared" si="57"/>
        <v>0</v>
      </c>
    </row>
    <row r="248" spans="1:21" ht="15" customHeight="1">
      <c r="A248" s="127" t="s">
        <v>241</v>
      </c>
      <c r="B248" s="130">
        <v>2286</v>
      </c>
      <c r="C248" s="129">
        <f t="shared" si="61"/>
        <v>2358</v>
      </c>
      <c r="D248" s="130"/>
      <c r="E248" s="130"/>
      <c r="F248" s="130"/>
      <c r="G248" s="130">
        <v>2358</v>
      </c>
      <c r="H248" s="129">
        <f t="shared" si="58"/>
        <v>2358</v>
      </c>
      <c r="I248" s="130">
        <v>0</v>
      </c>
      <c r="J248" s="130">
        <v>0</v>
      </c>
      <c r="K248" s="130">
        <v>0</v>
      </c>
      <c r="L248" s="130">
        <v>2358</v>
      </c>
      <c r="M248" s="129">
        <f t="shared" si="59"/>
        <v>0</v>
      </c>
      <c r="N248" s="129">
        <f t="shared" si="60"/>
        <v>72</v>
      </c>
      <c r="O248" s="131"/>
      <c r="P248" s="117">
        <v>2082602</v>
      </c>
      <c r="Q248" s="133" t="s">
        <v>59</v>
      </c>
      <c r="R248" s="132">
        <f t="shared" si="54"/>
        <v>0</v>
      </c>
      <c r="S248" s="132">
        <f t="shared" si="55"/>
        <v>0</v>
      </c>
      <c r="T248" s="132">
        <f t="shared" si="56"/>
        <v>0</v>
      </c>
      <c r="U248" s="132">
        <f t="shared" si="57"/>
        <v>0</v>
      </c>
    </row>
    <row r="249" spans="1:21" ht="15" customHeight="1">
      <c r="A249" s="127" t="s">
        <v>242</v>
      </c>
      <c r="B249" s="128">
        <f>SUM(B250:B252)</f>
        <v>457</v>
      </c>
      <c r="C249" s="128">
        <f t="shared" si="61"/>
        <v>479</v>
      </c>
      <c r="D249" s="128">
        <f>SUM(D250:D252)</f>
        <v>230</v>
      </c>
      <c r="E249" s="128">
        <f>SUM(E250:E252)</f>
        <v>19</v>
      </c>
      <c r="F249" s="128">
        <f>SUM(F250:F252)</f>
        <v>0</v>
      </c>
      <c r="G249" s="128">
        <f>SUM(G250:G252)</f>
        <v>230</v>
      </c>
      <c r="H249" s="129">
        <f t="shared" si="58"/>
        <v>462</v>
      </c>
      <c r="I249" s="128">
        <f>SUM(I250:I252)</f>
        <v>233</v>
      </c>
      <c r="J249" s="128">
        <f>SUM(J250:J252)</f>
        <v>19</v>
      </c>
      <c r="K249" s="128">
        <f>SUM(K250:K252)</f>
        <v>0</v>
      </c>
      <c r="L249" s="128">
        <f>SUM(L250:L252)</f>
        <v>210</v>
      </c>
      <c r="M249" s="129">
        <f t="shared" si="59"/>
        <v>-17</v>
      </c>
      <c r="N249" s="129">
        <f t="shared" si="60"/>
        <v>5</v>
      </c>
      <c r="O249" s="131"/>
      <c r="P249" s="117">
        <v>20828</v>
      </c>
      <c r="Q249" s="117" t="s">
        <v>57</v>
      </c>
      <c r="R249" s="132">
        <f t="shared" si="54"/>
        <v>3</v>
      </c>
      <c r="S249" s="132">
        <f t="shared" si="55"/>
        <v>0</v>
      </c>
      <c r="T249" s="132">
        <f t="shared" si="56"/>
        <v>0</v>
      </c>
      <c r="U249" s="132">
        <f t="shared" si="57"/>
        <v>-20</v>
      </c>
    </row>
    <row r="250" spans="1:21" ht="15" customHeight="1">
      <c r="A250" s="127" t="s">
        <v>58</v>
      </c>
      <c r="B250" s="130">
        <v>179</v>
      </c>
      <c r="C250" s="129">
        <f t="shared" si="61"/>
        <v>249</v>
      </c>
      <c r="D250" s="130">
        <v>230</v>
      </c>
      <c r="E250" s="130">
        <v>19</v>
      </c>
      <c r="F250" s="130"/>
      <c r="G250" s="130">
        <v>0</v>
      </c>
      <c r="H250" s="129">
        <f t="shared" si="58"/>
        <v>252</v>
      </c>
      <c r="I250" s="130">
        <v>233</v>
      </c>
      <c r="J250" s="130">
        <v>19</v>
      </c>
      <c r="K250" s="130">
        <v>0</v>
      </c>
      <c r="L250" s="130">
        <v>0</v>
      </c>
      <c r="M250" s="129">
        <f t="shared" si="59"/>
        <v>3</v>
      </c>
      <c r="N250" s="129">
        <f t="shared" si="60"/>
        <v>73</v>
      </c>
      <c r="O250" s="131"/>
      <c r="P250" s="117">
        <v>2082801</v>
      </c>
      <c r="Q250" s="133" t="s">
        <v>59</v>
      </c>
      <c r="R250" s="132">
        <f t="shared" si="54"/>
        <v>3</v>
      </c>
      <c r="S250" s="132">
        <f t="shared" si="55"/>
        <v>0</v>
      </c>
      <c r="T250" s="132">
        <f t="shared" si="56"/>
        <v>0</v>
      </c>
      <c r="U250" s="132">
        <f t="shared" si="57"/>
        <v>0</v>
      </c>
    </row>
    <row r="251" spans="1:21" ht="15" customHeight="1">
      <c r="A251" s="127" t="s">
        <v>60</v>
      </c>
      <c r="B251" s="130">
        <v>37</v>
      </c>
      <c r="C251" s="129">
        <f t="shared" si="61"/>
        <v>5</v>
      </c>
      <c r="D251" s="130">
        <v>0</v>
      </c>
      <c r="E251" s="130">
        <v>0</v>
      </c>
      <c r="F251" s="130"/>
      <c r="G251" s="130">
        <v>5</v>
      </c>
      <c r="H251" s="129">
        <f t="shared" si="58"/>
        <v>5</v>
      </c>
      <c r="I251" s="130">
        <v>0</v>
      </c>
      <c r="J251" s="130">
        <v>0</v>
      </c>
      <c r="K251" s="130">
        <v>0</v>
      </c>
      <c r="L251" s="130">
        <v>5</v>
      </c>
      <c r="M251" s="129">
        <f t="shared" si="59"/>
        <v>0</v>
      </c>
      <c r="N251" s="129">
        <f t="shared" si="60"/>
        <v>-32</v>
      </c>
      <c r="O251" s="131"/>
      <c r="P251" s="117">
        <v>2082802</v>
      </c>
      <c r="Q251" s="133" t="s">
        <v>59</v>
      </c>
      <c r="R251" s="132">
        <f t="shared" si="54"/>
        <v>0</v>
      </c>
      <c r="S251" s="132">
        <f t="shared" si="55"/>
        <v>0</v>
      </c>
      <c r="T251" s="132">
        <f t="shared" si="56"/>
        <v>0</v>
      </c>
      <c r="U251" s="132">
        <f t="shared" si="57"/>
        <v>0</v>
      </c>
    </row>
    <row r="252" spans="1:21" ht="15" customHeight="1">
      <c r="A252" s="127" t="s">
        <v>243</v>
      </c>
      <c r="B252" s="130">
        <v>241</v>
      </c>
      <c r="C252" s="129">
        <f t="shared" si="61"/>
        <v>225</v>
      </c>
      <c r="D252" s="130">
        <v>0</v>
      </c>
      <c r="E252" s="130">
        <v>0</v>
      </c>
      <c r="F252" s="130"/>
      <c r="G252" s="130">
        <v>225</v>
      </c>
      <c r="H252" s="129">
        <f t="shared" si="58"/>
        <v>205</v>
      </c>
      <c r="I252" s="130">
        <v>0</v>
      </c>
      <c r="J252" s="130">
        <v>0</v>
      </c>
      <c r="K252" s="130">
        <v>0</v>
      </c>
      <c r="L252" s="130">
        <f>285-80</f>
        <v>205</v>
      </c>
      <c r="M252" s="129">
        <f t="shared" si="59"/>
        <v>-20</v>
      </c>
      <c r="N252" s="129">
        <f t="shared" si="60"/>
        <v>-36</v>
      </c>
      <c r="O252" s="131"/>
      <c r="P252" s="117">
        <v>2082804</v>
      </c>
      <c r="Q252" s="133" t="s">
        <v>59</v>
      </c>
      <c r="R252" s="132">
        <f t="shared" si="54"/>
        <v>0</v>
      </c>
      <c r="S252" s="132">
        <f t="shared" si="55"/>
        <v>0</v>
      </c>
      <c r="T252" s="132">
        <f t="shared" si="56"/>
        <v>0</v>
      </c>
      <c r="U252" s="132">
        <f t="shared" si="57"/>
        <v>-20</v>
      </c>
    </row>
    <row r="253" spans="1:21" ht="15" customHeight="1">
      <c r="A253" s="127" t="s">
        <v>244</v>
      </c>
      <c r="B253" s="128">
        <f>SUM(B254)</f>
        <v>50</v>
      </c>
      <c r="C253" s="128">
        <f t="shared" si="61"/>
        <v>50</v>
      </c>
      <c r="D253" s="128">
        <f aca="true" t="shared" si="66" ref="D253:L253">SUM(D254)</f>
        <v>0</v>
      </c>
      <c r="E253" s="128">
        <f t="shared" si="66"/>
        <v>0</v>
      </c>
      <c r="F253" s="128">
        <f t="shared" si="66"/>
        <v>0</v>
      </c>
      <c r="G253" s="128">
        <f t="shared" si="66"/>
        <v>50</v>
      </c>
      <c r="H253" s="129">
        <f t="shared" si="58"/>
        <v>50</v>
      </c>
      <c r="I253" s="128">
        <f t="shared" si="66"/>
        <v>0</v>
      </c>
      <c r="J253" s="128">
        <f t="shared" si="66"/>
        <v>0</v>
      </c>
      <c r="K253" s="128">
        <f t="shared" si="66"/>
        <v>0</v>
      </c>
      <c r="L253" s="128">
        <f t="shared" si="66"/>
        <v>50</v>
      </c>
      <c r="M253" s="129">
        <f t="shared" si="59"/>
        <v>0</v>
      </c>
      <c r="N253" s="129">
        <f t="shared" si="60"/>
        <v>0</v>
      </c>
      <c r="O253" s="131"/>
      <c r="P253" s="117">
        <v>20899</v>
      </c>
      <c r="Q253" s="117" t="s">
        <v>57</v>
      </c>
      <c r="R253" s="132">
        <f t="shared" si="54"/>
        <v>0</v>
      </c>
      <c r="S253" s="132">
        <f t="shared" si="55"/>
        <v>0</v>
      </c>
      <c r="T253" s="132">
        <f t="shared" si="56"/>
        <v>0</v>
      </c>
      <c r="U253" s="132">
        <f t="shared" si="57"/>
        <v>0</v>
      </c>
    </row>
    <row r="254" spans="1:21" ht="15" customHeight="1">
      <c r="A254" s="127" t="s">
        <v>245</v>
      </c>
      <c r="B254" s="130">
        <v>50</v>
      </c>
      <c r="C254" s="129">
        <f t="shared" si="61"/>
        <v>50</v>
      </c>
      <c r="D254" s="130">
        <v>0</v>
      </c>
      <c r="E254" s="130">
        <v>0</v>
      </c>
      <c r="F254" s="130"/>
      <c r="G254" s="130">
        <v>50</v>
      </c>
      <c r="H254" s="129">
        <f t="shared" si="58"/>
        <v>50</v>
      </c>
      <c r="I254" s="130"/>
      <c r="J254" s="130"/>
      <c r="K254" s="130"/>
      <c r="L254" s="130">
        <v>50</v>
      </c>
      <c r="M254" s="129">
        <f t="shared" si="59"/>
        <v>0</v>
      </c>
      <c r="N254" s="129">
        <f t="shared" si="60"/>
        <v>0</v>
      </c>
      <c r="O254" s="131"/>
      <c r="P254" s="117">
        <v>2089999</v>
      </c>
      <c r="Q254" s="133" t="s">
        <v>59</v>
      </c>
      <c r="R254" s="132">
        <f t="shared" si="54"/>
        <v>0</v>
      </c>
      <c r="S254" s="132">
        <f t="shared" si="55"/>
        <v>0</v>
      </c>
      <c r="T254" s="132">
        <f t="shared" si="56"/>
        <v>0</v>
      </c>
      <c r="U254" s="132">
        <f t="shared" si="57"/>
        <v>0</v>
      </c>
    </row>
    <row r="255" spans="1:21" ht="15" customHeight="1">
      <c r="A255" s="127" t="s">
        <v>246</v>
      </c>
      <c r="B255" s="128">
        <f>SUM(B256,B260,B262,B269,B271,B274,B276,B278,B280,B283,B285)</f>
        <v>17111</v>
      </c>
      <c r="C255" s="128">
        <f t="shared" si="61"/>
        <v>18151</v>
      </c>
      <c r="D255" s="128">
        <f>SUM(D256,D260,D262,D269,D271,D274,D276,D278,D280,D283,D285)</f>
        <v>4607</v>
      </c>
      <c r="E255" s="128">
        <f>SUM(E256,E260,E262,E269,E271,E274,E276,E278,E280,E283,E285)</f>
        <v>251</v>
      </c>
      <c r="F255" s="128">
        <f>SUM(F256,F260,F262,F269,F271,F274,F276,F278,F280,F283,F285)</f>
        <v>8</v>
      </c>
      <c r="G255" s="128">
        <f>SUM(G256,G260,G262,G269,G271,G274,G276,G278,G280,G283,G285)</f>
        <v>13285</v>
      </c>
      <c r="H255" s="129">
        <f t="shared" si="58"/>
        <v>19142</v>
      </c>
      <c r="I255" s="128">
        <f>SUM(I256,I260,I262,I269,I271,I274,I276,I278,I280,I283,I285)</f>
        <v>4908</v>
      </c>
      <c r="J255" s="128">
        <f>SUM(J256,J260,J262,J269,J271,J274,J276,J278,J280,J283,J285)</f>
        <v>251</v>
      </c>
      <c r="K255" s="128">
        <f>SUM(K256,K260,K262,K269,K271,K274,K276,K278,K280,K283,K285)</f>
        <v>8</v>
      </c>
      <c r="L255" s="128">
        <f>SUM(L256,L260,L262,L269,L271,L274,L276,L278,L280,L283,L285)</f>
        <v>13975</v>
      </c>
      <c r="M255" s="129">
        <f t="shared" si="59"/>
        <v>991</v>
      </c>
      <c r="N255" s="129">
        <f t="shared" si="60"/>
        <v>2031</v>
      </c>
      <c r="O255" s="131"/>
      <c r="P255" s="117">
        <v>210</v>
      </c>
      <c r="Q255" s="117" t="s">
        <v>55</v>
      </c>
      <c r="R255" s="132">
        <f t="shared" si="54"/>
        <v>301</v>
      </c>
      <c r="S255" s="132">
        <f t="shared" si="55"/>
        <v>0</v>
      </c>
      <c r="T255" s="132">
        <f t="shared" si="56"/>
        <v>0</v>
      </c>
      <c r="U255" s="132">
        <f t="shared" si="57"/>
        <v>690</v>
      </c>
    </row>
    <row r="256" spans="1:21" ht="15" customHeight="1">
      <c r="A256" s="127" t="s">
        <v>247</v>
      </c>
      <c r="B256" s="128">
        <f>SUM(B257:B259)</f>
        <v>722</v>
      </c>
      <c r="C256" s="128">
        <f t="shared" si="61"/>
        <v>834</v>
      </c>
      <c r="D256" s="128">
        <f>SUM(D257:D259)</f>
        <v>667</v>
      </c>
      <c r="E256" s="128">
        <f>SUM(E257:E259)</f>
        <v>62</v>
      </c>
      <c r="F256" s="128">
        <f>SUM(F257:F259)</f>
        <v>0</v>
      </c>
      <c r="G256" s="128">
        <f>SUM(G257:G259)</f>
        <v>105</v>
      </c>
      <c r="H256" s="129">
        <f t="shared" si="58"/>
        <v>785</v>
      </c>
      <c r="I256" s="128">
        <f>SUM(I257:I259)</f>
        <v>678</v>
      </c>
      <c r="J256" s="128">
        <f>SUM(J257:J259)</f>
        <v>62</v>
      </c>
      <c r="K256" s="128">
        <f>SUM(K257:K259)</f>
        <v>0</v>
      </c>
      <c r="L256" s="128">
        <f>SUM(L257:L259)</f>
        <v>45</v>
      </c>
      <c r="M256" s="129">
        <f t="shared" si="59"/>
        <v>-49</v>
      </c>
      <c r="N256" s="129">
        <f t="shared" si="60"/>
        <v>63</v>
      </c>
      <c r="O256" s="131"/>
      <c r="P256" s="117">
        <v>21001</v>
      </c>
      <c r="Q256" s="117" t="s">
        <v>57</v>
      </c>
      <c r="R256" s="132">
        <f t="shared" si="54"/>
        <v>11</v>
      </c>
      <c r="S256" s="132">
        <f t="shared" si="55"/>
        <v>0</v>
      </c>
      <c r="T256" s="132">
        <f t="shared" si="56"/>
        <v>0</v>
      </c>
      <c r="U256" s="132">
        <f t="shared" si="57"/>
        <v>-60</v>
      </c>
    </row>
    <row r="257" spans="1:21" ht="15" customHeight="1">
      <c r="A257" s="127" t="s">
        <v>58</v>
      </c>
      <c r="B257" s="130">
        <v>389</v>
      </c>
      <c r="C257" s="129">
        <f t="shared" si="61"/>
        <v>399</v>
      </c>
      <c r="D257" s="130">
        <v>352</v>
      </c>
      <c r="E257" s="130">
        <v>47</v>
      </c>
      <c r="F257" s="130"/>
      <c r="G257" s="130">
        <v>0</v>
      </c>
      <c r="H257" s="129">
        <f t="shared" si="58"/>
        <v>396</v>
      </c>
      <c r="I257" s="130">
        <v>349</v>
      </c>
      <c r="J257" s="130">
        <v>47</v>
      </c>
      <c r="K257" s="130">
        <v>0</v>
      </c>
      <c r="L257" s="130">
        <v>0</v>
      </c>
      <c r="M257" s="129">
        <f t="shared" si="59"/>
        <v>-3</v>
      </c>
      <c r="N257" s="129">
        <f t="shared" si="60"/>
        <v>7</v>
      </c>
      <c r="O257" s="131"/>
      <c r="P257" s="117">
        <v>2100101</v>
      </c>
      <c r="Q257" s="133" t="s">
        <v>59</v>
      </c>
      <c r="R257" s="132">
        <f t="shared" si="54"/>
        <v>-3</v>
      </c>
      <c r="S257" s="132">
        <f t="shared" si="55"/>
        <v>0</v>
      </c>
      <c r="T257" s="132">
        <f t="shared" si="56"/>
        <v>0</v>
      </c>
      <c r="U257" s="132">
        <f t="shared" si="57"/>
        <v>0</v>
      </c>
    </row>
    <row r="258" spans="1:21" ht="15" customHeight="1">
      <c r="A258" s="127" t="s">
        <v>60</v>
      </c>
      <c r="B258" s="130">
        <v>39</v>
      </c>
      <c r="C258" s="129">
        <f t="shared" si="61"/>
        <v>105</v>
      </c>
      <c r="D258" s="130">
        <v>0</v>
      </c>
      <c r="E258" s="130">
        <v>0</v>
      </c>
      <c r="F258" s="130"/>
      <c r="G258" s="130">
        <v>105</v>
      </c>
      <c r="H258" s="129">
        <f t="shared" si="58"/>
        <v>45</v>
      </c>
      <c r="I258" s="130">
        <v>0</v>
      </c>
      <c r="J258" s="130">
        <v>0</v>
      </c>
      <c r="K258" s="130">
        <v>0</v>
      </c>
      <c r="L258" s="130">
        <v>45</v>
      </c>
      <c r="M258" s="129">
        <f t="shared" si="59"/>
        <v>-60</v>
      </c>
      <c r="N258" s="129">
        <f t="shared" si="60"/>
        <v>6</v>
      </c>
      <c r="O258" s="131"/>
      <c r="P258" s="117">
        <v>2100102</v>
      </c>
      <c r="Q258" s="133" t="s">
        <v>59</v>
      </c>
      <c r="R258" s="132">
        <f t="shared" si="54"/>
        <v>0</v>
      </c>
      <c r="S258" s="132">
        <f t="shared" si="55"/>
        <v>0</v>
      </c>
      <c r="T258" s="132">
        <f t="shared" si="56"/>
        <v>0</v>
      </c>
      <c r="U258" s="132">
        <f t="shared" si="57"/>
        <v>-60</v>
      </c>
    </row>
    <row r="259" spans="1:21" ht="15" customHeight="1">
      <c r="A259" s="127" t="s">
        <v>248</v>
      </c>
      <c r="B259" s="130">
        <v>294</v>
      </c>
      <c r="C259" s="129">
        <f t="shared" si="61"/>
        <v>330</v>
      </c>
      <c r="D259" s="130">
        <v>315</v>
      </c>
      <c r="E259" s="130">
        <v>15</v>
      </c>
      <c r="F259" s="130"/>
      <c r="G259" s="130">
        <v>0</v>
      </c>
      <c r="H259" s="129">
        <f t="shared" si="58"/>
        <v>344</v>
      </c>
      <c r="I259" s="130">
        <v>329</v>
      </c>
      <c r="J259" s="130">
        <v>15</v>
      </c>
      <c r="K259" s="130">
        <v>0</v>
      </c>
      <c r="L259" s="130">
        <v>0</v>
      </c>
      <c r="M259" s="129">
        <f t="shared" si="59"/>
        <v>14</v>
      </c>
      <c r="N259" s="129">
        <f t="shared" si="60"/>
        <v>50</v>
      </c>
      <c r="O259" s="131"/>
      <c r="P259" s="117">
        <v>2100199</v>
      </c>
      <c r="Q259" s="133" t="s">
        <v>59</v>
      </c>
      <c r="R259" s="132">
        <f t="shared" si="54"/>
        <v>14</v>
      </c>
      <c r="S259" s="132">
        <f t="shared" si="55"/>
        <v>0</v>
      </c>
      <c r="T259" s="132">
        <f t="shared" si="56"/>
        <v>0</v>
      </c>
      <c r="U259" s="132">
        <f t="shared" si="57"/>
        <v>0</v>
      </c>
    </row>
    <row r="260" spans="1:21" ht="15" customHeight="1">
      <c r="A260" s="127" t="s">
        <v>249</v>
      </c>
      <c r="B260" s="128">
        <f>SUM(B261)</f>
        <v>3066</v>
      </c>
      <c r="C260" s="128">
        <f t="shared" si="61"/>
        <v>2746</v>
      </c>
      <c r="D260" s="128">
        <f aca="true" t="shared" si="67" ref="D260:L260">SUM(D261)</f>
        <v>1987</v>
      </c>
      <c r="E260" s="128">
        <f t="shared" si="67"/>
        <v>38</v>
      </c>
      <c r="F260" s="128">
        <f t="shared" si="67"/>
        <v>0</v>
      </c>
      <c r="G260" s="128">
        <f t="shared" si="67"/>
        <v>721</v>
      </c>
      <c r="H260" s="129">
        <f t="shared" si="58"/>
        <v>2746</v>
      </c>
      <c r="I260" s="128">
        <f t="shared" si="67"/>
        <v>1987</v>
      </c>
      <c r="J260" s="128">
        <f t="shared" si="67"/>
        <v>38</v>
      </c>
      <c r="K260" s="128">
        <f t="shared" si="67"/>
        <v>0</v>
      </c>
      <c r="L260" s="128">
        <f t="shared" si="67"/>
        <v>721</v>
      </c>
      <c r="M260" s="129">
        <f t="shared" si="59"/>
        <v>0</v>
      </c>
      <c r="N260" s="129">
        <f t="shared" si="60"/>
        <v>-320</v>
      </c>
      <c r="O260" s="131"/>
      <c r="P260" s="117">
        <v>21003</v>
      </c>
      <c r="Q260" s="117" t="s">
        <v>57</v>
      </c>
      <c r="R260" s="132">
        <f t="shared" si="54"/>
        <v>0</v>
      </c>
      <c r="S260" s="132">
        <f t="shared" si="55"/>
        <v>0</v>
      </c>
      <c r="T260" s="132">
        <f t="shared" si="56"/>
        <v>0</v>
      </c>
      <c r="U260" s="132">
        <f t="shared" si="57"/>
        <v>0</v>
      </c>
    </row>
    <row r="261" spans="1:21" ht="15" customHeight="1">
      <c r="A261" s="127" t="s">
        <v>250</v>
      </c>
      <c r="B261" s="130">
        <v>3066</v>
      </c>
      <c r="C261" s="129">
        <f t="shared" si="61"/>
        <v>2746</v>
      </c>
      <c r="D261" s="130">
        <v>1987</v>
      </c>
      <c r="E261" s="130">
        <v>38</v>
      </c>
      <c r="F261" s="130"/>
      <c r="G261" s="130">
        <v>721</v>
      </c>
      <c r="H261" s="129">
        <f t="shared" si="58"/>
        <v>2746</v>
      </c>
      <c r="I261" s="130">
        <v>1987</v>
      </c>
      <c r="J261" s="130">
        <v>38</v>
      </c>
      <c r="K261" s="130">
        <v>0</v>
      </c>
      <c r="L261" s="130">
        <v>721</v>
      </c>
      <c r="M261" s="129">
        <f t="shared" si="59"/>
        <v>0</v>
      </c>
      <c r="N261" s="129">
        <f t="shared" si="60"/>
        <v>-320</v>
      </c>
      <c r="O261" s="131"/>
      <c r="P261" s="117">
        <v>2100301</v>
      </c>
      <c r="Q261" s="133" t="s">
        <v>59</v>
      </c>
      <c r="R261" s="132">
        <f t="shared" si="54"/>
        <v>0</v>
      </c>
      <c r="S261" s="132">
        <f t="shared" si="55"/>
        <v>0</v>
      </c>
      <c r="T261" s="132">
        <f t="shared" si="56"/>
        <v>0</v>
      </c>
      <c r="U261" s="132">
        <f t="shared" si="57"/>
        <v>0</v>
      </c>
    </row>
    <row r="262" spans="1:21" ht="15" customHeight="1">
      <c r="A262" s="127" t="s">
        <v>251</v>
      </c>
      <c r="B262" s="128">
        <f>SUM(B263:B268)</f>
        <v>4739</v>
      </c>
      <c r="C262" s="128">
        <f t="shared" si="61"/>
        <v>5884</v>
      </c>
      <c r="D262" s="128">
        <f>SUM(D263:D268)</f>
        <v>1801</v>
      </c>
      <c r="E262" s="128">
        <f>SUM(E263:E268)</f>
        <v>151</v>
      </c>
      <c r="F262" s="128">
        <f>SUM(F263:F268)</f>
        <v>8</v>
      </c>
      <c r="G262" s="128">
        <f>SUM(G263:G268)</f>
        <v>3924</v>
      </c>
      <c r="H262" s="129">
        <f t="shared" si="58"/>
        <v>12401</v>
      </c>
      <c r="I262" s="128">
        <f>SUM(I263:I268)</f>
        <v>2014</v>
      </c>
      <c r="J262" s="128">
        <f>SUM(J263:J268)</f>
        <v>151</v>
      </c>
      <c r="K262" s="128">
        <f>SUM(K263:K268)</f>
        <v>8</v>
      </c>
      <c r="L262" s="128">
        <f>SUM(L263:L268)</f>
        <v>10228</v>
      </c>
      <c r="M262" s="129">
        <f t="shared" si="59"/>
        <v>6517</v>
      </c>
      <c r="N262" s="129">
        <f t="shared" si="60"/>
        <v>7662</v>
      </c>
      <c r="O262" s="131"/>
      <c r="P262" s="117">
        <v>21004</v>
      </c>
      <c r="Q262" s="117" t="s">
        <v>57</v>
      </c>
      <c r="R262" s="132">
        <f t="shared" si="54"/>
        <v>213</v>
      </c>
      <c r="S262" s="132">
        <f t="shared" si="55"/>
        <v>0</v>
      </c>
      <c r="T262" s="132">
        <f t="shared" si="56"/>
        <v>0</v>
      </c>
      <c r="U262" s="132">
        <f t="shared" si="57"/>
        <v>6304</v>
      </c>
    </row>
    <row r="263" spans="1:21" ht="15" customHeight="1">
      <c r="A263" s="127" t="s">
        <v>252</v>
      </c>
      <c r="B263" s="130">
        <v>936</v>
      </c>
      <c r="C263" s="129">
        <f t="shared" si="61"/>
        <v>1121</v>
      </c>
      <c r="D263" s="130">
        <v>856</v>
      </c>
      <c r="E263" s="130">
        <v>108</v>
      </c>
      <c r="F263" s="130">
        <v>2</v>
      </c>
      <c r="G263" s="130">
        <v>155</v>
      </c>
      <c r="H263" s="129">
        <f t="shared" si="58"/>
        <v>1152</v>
      </c>
      <c r="I263" s="130">
        <v>917</v>
      </c>
      <c r="J263" s="130">
        <v>108</v>
      </c>
      <c r="K263" s="130">
        <v>2</v>
      </c>
      <c r="L263" s="130">
        <v>125</v>
      </c>
      <c r="M263" s="129">
        <f t="shared" si="59"/>
        <v>31</v>
      </c>
      <c r="N263" s="129">
        <f t="shared" si="60"/>
        <v>216</v>
      </c>
      <c r="O263" s="131"/>
      <c r="P263" s="117">
        <v>2100401</v>
      </c>
      <c r="Q263" s="133" t="s">
        <v>59</v>
      </c>
      <c r="R263" s="132">
        <f aca="true" t="shared" si="68" ref="R263:R328">I263-D263</f>
        <v>61</v>
      </c>
      <c r="S263" s="132">
        <f aca="true" t="shared" si="69" ref="S263:S328">J263-E263</f>
        <v>0</v>
      </c>
      <c r="T263" s="132">
        <f aca="true" t="shared" si="70" ref="T263:T328">K263-F263</f>
        <v>0</v>
      </c>
      <c r="U263" s="132">
        <f aca="true" t="shared" si="71" ref="U263:U328">L263-G263</f>
        <v>-30</v>
      </c>
    </row>
    <row r="264" spans="1:21" ht="15" customHeight="1">
      <c r="A264" s="127" t="s">
        <v>253</v>
      </c>
      <c r="B264" s="130">
        <v>397</v>
      </c>
      <c r="C264" s="129">
        <f t="shared" si="61"/>
        <v>387</v>
      </c>
      <c r="D264" s="130">
        <v>353</v>
      </c>
      <c r="E264" s="130">
        <v>24</v>
      </c>
      <c r="F264" s="130"/>
      <c r="G264" s="130">
        <v>10</v>
      </c>
      <c r="H264" s="129">
        <f t="shared" si="58"/>
        <v>408</v>
      </c>
      <c r="I264" s="130">
        <v>374</v>
      </c>
      <c r="J264" s="130">
        <v>24</v>
      </c>
      <c r="K264" s="130">
        <v>0</v>
      </c>
      <c r="L264" s="130">
        <v>10</v>
      </c>
      <c r="M264" s="129">
        <f t="shared" si="59"/>
        <v>21</v>
      </c>
      <c r="N264" s="129">
        <f t="shared" si="60"/>
        <v>11</v>
      </c>
      <c r="O264" s="131"/>
      <c r="P264" s="117">
        <v>2100402</v>
      </c>
      <c r="Q264" s="133" t="s">
        <v>59</v>
      </c>
      <c r="R264" s="132">
        <f t="shared" si="68"/>
        <v>21</v>
      </c>
      <c r="S264" s="132">
        <f t="shared" si="69"/>
        <v>0</v>
      </c>
      <c r="T264" s="132">
        <f t="shared" si="70"/>
        <v>0</v>
      </c>
      <c r="U264" s="132">
        <f t="shared" si="71"/>
        <v>0</v>
      </c>
    </row>
    <row r="265" spans="1:21" ht="15" customHeight="1">
      <c r="A265" s="127" t="s">
        <v>254</v>
      </c>
      <c r="B265" s="130">
        <v>777</v>
      </c>
      <c r="C265" s="129">
        <f t="shared" si="61"/>
        <v>794</v>
      </c>
      <c r="D265" s="130">
        <v>592</v>
      </c>
      <c r="E265" s="130">
        <v>19</v>
      </c>
      <c r="F265" s="130"/>
      <c r="G265" s="130">
        <v>183</v>
      </c>
      <c r="H265" s="129">
        <f t="shared" si="58"/>
        <v>925</v>
      </c>
      <c r="I265" s="130">
        <v>723</v>
      </c>
      <c r="J265" s="130">
        <v>19</v>
      </c>
      <c r="K265" s="130">
        <v>0</v>
      </c>
      <c r="L265" s="130">
        <v>183</v>
      </c>
      <c r="M265" s="129">
        <f t="shared" si="59"/>
        <v>131</v>
      </c>
      <c r="N265" s="129">
        <f t="shared" si="60"/>
        <v>148</v>
      </c>
      <c r="O265" s="131"/>
      <c r="P265" s="117">
        <v>2100403</v>
      </c>
      <c r="Q265" s="133" t="s">
        <v>59</v>
      </c>
      <c r="R265" s="132">
        <f t="shared" si="68"/>
        <v>131</v>
      </c>
      <c r="S265" s="132">
        <f t="shared" si="69"/>
        <v>0</v>
      </c>
      <c r="T265" s="132">
        <f t="shared" si="70"/>
        <v>0</v>
      </c>
      <c r="U265" s="132">
        <f t="shared" si="71"/>
        <v>0</v>
      </c>
    </row>
    <row r="266" spans="1:21" ht="15" customHeight="1">
      <c r="A266" s="127" t="s">
        <v>255</v>
      </c>
      <c r="B266" s="130">
        <v>1386</v>
      </c>
      <c r="C266" s="129">
        <f t="shared" si="61"/>
        <v>1500</v>
      </c>
      <c r="D266" s="130"/>
      <c r="E266" s="130"/>
      <c r="F266" s="130"/>
      <c r="G266" s="130">
        <v>1500</v>
      </c>
      <c r="H266" s="129">
        <f aca="true" t="shared" si="72" ref="H266:H332">SUM(I266:L266)</f>
        <v>1500</v>
      </c>
      <c r="I266" s="130">
        <v>0</v>
      </c>
      <c r="J266" s="130">
        <v>0</v>
      </c>
      <c r="K266" s="130">
        <v>0</v>
      </c>
      <c r="L266" s="130">
        <v>1500</v>
      </c>
      <c r="M266" s="129">
        <f aca="true" t="shared" si="73" ref="M266:M332">H266-C266</f>
        <v>0</v>
      </c>
      <c r="N266" s="129">
        <f aca="true" t="shared" si="74" ref="N266:N332">H266-B266</f>
        <v>114</v>
      </c>
      <c r="O266" s="131"/>
      <c r="P266" s="117">
        <v>2100408</v>
      </c>
      <c r="Q266" s="133" t="s">
        <v>59</v>
      </c>
      <c r="R266" s="132">
        <f t="shared" si="68"/>
        <v>0</v>
      </c>
      <c r="S266" s="132">
        <f t="shared" si="69"/>
        <v>0</v>
      </c>
      <c r="T266" s="132">
        <f t="shared" si="70"/>
        <v>0</v>
      </c>
      <c r="U266" s="132">
        <f t="shared" si="71"/>
        <v>0</v>
      </c>
    </row>
    <row r="267" spans="1:21" ht="15" customHeight="1">
      <c r="A267" s="127" t="s">
        <v>256</v>
      </c>
      <c r="B267" s="130">
        <v>1112</v>
      </c>
      <c r="C267" s="129">
        <f t="shared" si="61"/>
        <v>1966</v>
      </c>
      <c r="D267" s="130">
        <v>0</v>
      </c>
      <c r="E267" s="130">
        <v>0</v>
      </c>
      <c r="F267" s="130"/>
      <c r="G267" s="130">
        <v>1966</v>
      </c>
      <c r="H267" s="129">
        <f t="shared" si="72"/>
        <v>7586</v>
      </c>
      <c r="I267" s="130">
        <v>0</v>
      </c>
      <c r="J267" s="130">
        <v>0</v>
      </c>
      <c r="K267" s="130">
        <v>0</v>
      </c>
      <c r="L267" s="130">
        <f>2586+5000</f>
        <v>7586</v>
      </c>
      <c r="M267" s="129">
        <f t="shared" si="73"/>
        <v>5620</v>
      </c>
      <c r="N267" s="129">
        <f t="shared" si="74"/>
        <v>6474</v>
      </c>
      <c r="O267" s="131"/>
      <c r="P267" s="117">
        <v>2100410</v>
      </c>
      <c r="Q267" s="133" t="s">
        <v>59</v>
      </c>
      <c r="R267" s="132">
        <f t="shared" si="68"/>
        <v>0</v>
      </c>
      <c r="S267" s="132">
        <f t="shared" si="69"/>
        <v>0</v>
      </c>
      <c r="T267" s="132">
        <f t="shared" si="70"/>
        <v>0</v>
      </c>
      <c r="U267" s="132">
        <f t="shared" si="71"/>
        <v>5620</v>
      </c>
    </row>
    <row r="268" spans="1:21" ht="15" customHeight="1">
      <c r="A268" s="127" t="s">
        <v>257</v>
      </c>
      <c r="B268" s="130">
        <v>131</v>
      </c>
      <c r="C268" s="129">
        <f t="shared" si="61"/>
        <v>116</v>
      </c>
      <c r="D268" s="130">
        <v>0</v>
      </c>
      <c r="E268" s="130">
        <v>0</v>
      </c>
      <c r="F268" s="130">
        <v>6</v>
      </c>
      <c r="G268" s="130">
        <v>110</v>
      </c>
      <c r="H268" s="129">
        <f t="shared" si="72"/>
        <v>830</v>
      </c>
      <c r="I268" s="130">
        <v>0</v>
      </c>
      <c r="J268" s="130">
        <v>0</v>
      </c>
      <c r="K268" s="130">
        <v>6</v>
      </c>
      <c r="L268" s="130">
        <f>110+714</f>
        <v>824</v>
      </c>
      <c r="M268" s="129">
        <f t="shared" si="73"/>
        <v>714</v>
      </c>
      <c r="N268" s="129">
        <f t="shared" si="74"/>
        <v>699</v>
      </c>
      <c r="O268" s="131"/>
      <c r="P268" s="117">
        <v>2100499</v>
      </c>
      <c r="Q268" s="133" t="s">
        <v>59</v>
      </c>
      <c r="R268" s="132">
        <f t="shared" si="68"/>
        <v>0</v>
      </c>
      <c r="S268" s="132">
        <f t="shared" si="69"/>
        <v>0</v>
      </c>
      <c r="T268" s="132">
        <f t="shared" si="70"/>
        <v>0</v>
      </c>
      <c r="U268" s="132">
        <f t="shared" si="71"/>
        <v>714</v>
      </c>
    </row>
    <row r="269" spans="1:21" ht="15" customHeight="1">
      <c r="A269" s="135" t="s">
        <v>258</v>
      </c>
      <c r="B269" s="129">
        <f>SUM(B270:B270)</f>
        <v>15</v>
      </c>
      <c r="C269" s="129">
        <f aca="true" t="shared" si="75" ref="C269:C323">SUM(D269:G269)</f>
        <v>15</v>
      </c>
      <c r="D269" s="129">
        <f>SUM(D270:D270)</f>
        <v>0</v>
      </c>
      <c r="E269" s="129">
        <f>SUM(E270:E270)</f>
        <v>0</v>
      </c>
      <c r="F269" s="129">
        <f>SUM(F270:F270)</f>
        <v>0</v>
      </c>
      <c r="G269" s="129">
        <f>SUM(G270:G270)</f>
        <v>15</v>
      </c>
      <c r="H269" s="129">
        <f t="shared" si="72"/>
        <v>15</v>
      </c>
      <c r="I269" s="129">
        <f>SUM(I270:I270)</f>
        <v>0</v>
      </c>
      <c r="J269" s="129">
        <f>SUM(J270:J270)</f>
        <v>0</v>
      </c>
      <c r="K269" s="129">
        <f>SUM(K270:K270)</f>
        <v>0</v>
      </c>
      <c r="L269" s="129">
        <f>SUM(L270:L270)</f>
        <v>15</v>
      </c>
      <c r="M269" s="129">
        <f t="shared" si="73"/>
        <v>0</v>
      </c>
      <c r="N269" s="129">
        <f t="shared" si="74"/>
        <v>0</v>
      </c>
      <c r="O269" s="131"/>
      <c r="P269" s="117">
        <v>21006</v>
      </c>
      <c r="Q269" s="117" t="s">
        <v>57</v>
      </c>
      <c r="R269" s="132">
        <f t="shared" si="68"/>
        <v>0</v>
      </c>
      <c r="S269" s="132">
        <f t="shared" si="69"/>
        <v>0</v>
      </c>
      <c r="T269" s="132">
        <f t="shared" si="70"/>
        <v>0</v>
      </c>
      <c r="U269" s="132">
        <f t="shared" si="71"/>
        <v>0</v>
      </c>
    </row>
    <row r="270" spans="1:21" ht="15" customHeight="1">
      <c r="A270" s="135" t="s">
        <v>259</v>
      </c>
      <c r="B270" s="130">
        <v>15</v>
      </c>
      <c r="C270" s="129">
        <f t="shared" si="75"/>
        <v>15</v>
      </c>
      <c r="D270" s="130"/>
      <c r="E270" s="130"/>
      <c r="F270" s="130"/>
      <c r="G270" s="130">
        <v>15</v>
      </c>
      <c r="H270" s="129">
        <f t="shared" si="72"/>
        <v>15</v>
      </c>
      <c r="I270" s="130">
        <v>0</v>
      </c>
      <c r="J270" s="130">
        <v>0</v>
      </c>
      <c r="K270" s="130">
        <v>0</v>
      </c>
      <c r="L270" s="130">
        <v>15</v>
      </c>
      <c r="M270" s="129">
        <f t="shared" si="73"/>
        <v>0</v>
      </c>
      <c r="N270" s="129">
        <f t="shared" si="74"/>
        <v>0</v>
      </c>
      <c r="O270" s="131"/>
      <c r="P270" s="117">
        <v>2100699</v>
      </c>
      <c r="Q270" s="133" t="s">
        <v>59</v>
      </c>
      <c r="R270" s="132">
        <f t="shared" si="68"/>
        <v>0</v>
      </c>
      <c r="S270" s="132">
        <f t="shared" si="69"/>
        <v>0</v>
      </c>
      <c r="T270" s="132">
        <f t="shared" si="70"/>
        <v>0</v>
      </c>
      <c r="U270" s="132">
        <f t="shared" si="71"/>
        <v>0</v>
      </c>
    </row>
    <row r="271" spans="1:21" ht="15" customHeight="1">
      <c r="A271" s="127" t="s">
        <v>260</v>
      </c>
      <c r="B271" s="129">
        <f>SUM(B272:B273)</f>
        <v>2886</v>
      </c>
      <c r="C271" s="129">
        <f t="shared" si="75"/>
        <v>2735</v>
      </c>
      <c r="D271" s="129">
        <f>SUM(D272:D273)</f>
        <v>152</v>
      </c>
      <c r="E271" s="129">
        <f>SUM(E272:E273)</f>
        <v>0</v>
      </c>
      <c r="F271" s="129">
        <f>SUM(F272:F273)</f>
        <v>0</v>
      </c>
      <c r="G271" s="129">
        <f>SUM(G272:G273)</f>
        <v>2583</v>
      </c>
      <c r="H271" s="129">
        <f t="shared" si="72"/>
        <v>2782</v>
      </c>
      <c r="I271" s="129">
        <f>SUM(I272:I273)</f>
        <v>229</v>
      </c>
      <c r="J271" s="129">
        <f>SUM(J272:J273)</f>
        <v>0</v>
      </c>
      <c r="K271" s="129">
        <f>SUM(K272:K273)</f>
        <v>0</v>
      </c>
      <c r="L271" s="129">
        <f>SUM(L272:L273)</f>
        <v>2553</v>
      </c>
      <c r="M271" s="129">
        <f t="shared" si="73"/>
        <v>47</v>
      </c>
      <c r="N271" s="129">
        <f t="shared" si="74"/>
        <v>-104</v>
      </c>
      <c r="O271" s="131"/>
      <c r="P271" s="117">
        <v>21007</v>
      </c>
      <c r="Q271" s="117" t="s">
        <v>57</v>
      </c>
      <c r="R271" s="132">
        <f t="shared" si="68"/>
        <v>77</v>
      </c>
      <c r="S271" s="132">
        <f t="shared" si="69"/>
        <v>0</v>
      </c>
      <c r="T271" s="132">
        <f t="shared" si="70"/>
        <v>0</v>
      </c>
      <c r="U271" s="132">
        <f t="shared" si="71"/>
        <v>-30</v>
      </c>
    </row>
    <row r="272" spans="1:21" ht="15" customHeight="1">
      <c r="A272" s="127" t="s">
        <v>261</v>
      </c>
      <c r="B272" s="130">
        <v>270</v>
      </c>
      <c r="C272" s="129">
        <f t="shared" si="75"/>
        <v>152</v>
      </c>
      <c r="D272" s="130">
        <v>152</v>
      </c>
      <c r="E272" s="130">
        <v>0</v>
      </c>
      <c r="F272" s="130"/>
      <c r="G272" s="130">
        <v>0</v>
      </c>
      <c r="H272" s="129">
        <f t="shared" si="72"/>
        <v>229</v>
      </c>
      <c r="I272" s="130">
        <v>229</v>
      </c>
      <c r="J272" s="130">
        <v>0</v>
      </c>
      <c r="K272" s="130">
        <v>0</v>
      </c>
      <c r="L272" s="130">
        <v>0</v>
      </c>
      <c r="M272" s="129">
        <f t="shared" si="73"/>
        <v>77</v>
      </c>
      <c r="N272" s="129">
        <f t="shared" si="74"/>
        <v>-41</v>
      </c>
      <c r="O272" s="131"/>
      <c r="P272" s="117">
        <v>2100716</v>
      </c>
      <c r="Q272" s="133" t="s">
        <v>59</v>
      </c>
      <c r="R272" s="132">
        <f t="shared" si="68"/>
        <v>77</v>
      </c>
      <c r="S272" s="132">
        <f t="shared" si="69"/>
        <v>0</v>
      </c>
      <c r="T272" s="132">
        <f t="shared" si="70"/>
        <v>0</v>
      </c>
      <c r="U272" s="132">
        <f t="shared" si="71"/>
        <v>0</v>
      </c>
    </row>
    <row r="273" spans="1:21" ht="15" customHeight="1">
      <c r="A273" s="127" t="s">
        <v>262</v>
      </c>
      <c r="B273" s="130">
        <v>2616</v>
      </c>
      <c r="C273" s="129">
        <f t="shared" si="75"/>
        <v>2583</v>
      </c>
      <c r="D273" s="130">
        <v>0</v>
      </c>
      <c r="E273" s="130">
        <v>0</v>
      </c>
      <c r="F273" s="130"/>
      <c r="G273" s="130">
        <v>2583</v>
      </c>
      <c r="H273" s="129">
        <f t="shared" si="72"/>
        <v>2553</v>
      </c>
      <c r="I273" s="130">
        <v>0</v>
      </c>
      <c r="J273" s="130">
        <v>0</v>
      </c>
      <c r="K273" s="130">
        <v>0</v>
      </c>
      <c r="L273" s="130">
        <v>2553</v>
      </c>
      <c r="M273" s="129">
        <f t="shared" si="73"/>
        <v>-30</v>
      </c>
      <c r="N273" s="129">
        <f t="shared" si="74"/>
        <v>-63</v>
      </c>
      <c r="O273" s="131"/>
      <c r="P273" s="117">
        <v>2100717</v>
      </c>
      <c r="Q273" s="133" t="s">
        <v>59</v>
      </c>
      <c r="R273" s="132">
        <f t="shared" si="68"/>
        <v>0</v>
      </c>
      <c r="S273" s="132">
        <f t="shared" si="69"/>
        <v>0</v>
      </c>
      <c r="T273" s="132">
        <f t="shared" si="70"/>
        <v>0</v>
      </c>
      <c r="U273" s="132">
        <f t="shared" si="71"/>
        <v>-30</v>
      </c>
    </row>
    <row r="274" spans="1:21" ht="15" customHeight="1">
      <c r="A274" s="127" t="s">
        <v>263</v>
      </c>
      <c r="B274" s="128">
        <f>SUM(B275)</f>
        <v>35</v>
      </c>
      <c r="C274" s="128">
        <f t="shared" si="75"/>
        <v>350</v>
      </c>
      <c r="D274" s="128">
        <f aca="true" t="shared" si="76" ref="D274:L274">SUM(D275)</f>
        <v>0</v>
      </c>
      <c r="E274" s="128">
        <f t="shared" si="76"/>
        <v>0</v>
      </c>
      <c r="F274" s="128">
        <f t="shared" si="76"/>
        <v>0</v>
      </c>
      <c r="G274" s="128">
        <f t="shared" si="76"/>
        <v>350</v>
      </c>
      <c r="H274" s="129">
        <f t="shared" si="72"/>
        <v>231</v>
      </c>
      <c r="I274" s="128">
        <f t="shared" si="76"/>
        <v>0</v>
      </c>
      <c r="J274" s="128">
        <f t="shared" si="76"/>
        <v>0</v>
      </c>
      <c r="K274" s="128">
        <f t="shared" si="76"/>
        <v>0</v>
      </c>
      <c r="L274" s="128">
        <f t="shared" si="76"/>
        <v>231</v>
      </c>
      <c r="M274" s="129">
        <f t="shared" si="73"/>
        <v>-119</v>
      </c>
      <c r="N274" s="129">
        <f t="shared" si="74"/>
        <v>196</v>
      </c>
      <c r="O274" s="131"/>
      <c r="P274" s="117">
        <v>21011</v>
      </c>
      <c r="Q274" s="117" t="s">
        <v>57</v>
      </c>
      <c r="R274" s="132">
        <f t="shared" si="68"/>
        <v>0</v>
      </c>
      <c r="S274" s="132">
        <f t="shared" si="69"/>
        <v>0</v>
      </c>
      <c r="T274" s="132">
        <f t="shared" si="70"/>
        <v>0</v>
      </c>
      <c r="U274" s="132">
        <f t="shared" si="71"/>
        <v>-119</v>
      </c>
    </row>
    <row r="275" spans="1:21" ht="15" customHeight="1">
      <c r="A275" s="127" t="s">
        <v>264</v>
      </c>
      <c r="B275" s="130">
        <v>35</v>
      </c>
      <c r="C275" s="129">
        <f t="shared" si="75"/>
        <v>350</v>
      </c>
      <c r="D275" s="130">
        <v>0</v>
      </c>
      <c r="E275" s="130">
        <v>0</v>
      </c>
      <c r="F275" s="130"/>
      <c r="G275" s="130">
        <v>350</v>
      </c>
      <c r="H275" s="129">
        <f t="shared" si="72"/>
        <v>231</v>
      </c>
      <c r="I275" s="130">
        <v>0</v>
      </c>
      <c r="J275" s="130">
        <v>0</v>
      </c>
      <c r="K275" s="130">
        <v>0</v>
      </c>
      <c r="L275" s="130">
        <v>231</v>
      </c>
      <c r="M275" s="129">
        <f t="shared" si="73"/>
        <v>-119</v>
      </c>
      <c r="N275" s="129">
        <f t="shared" si="74"/>
        <v>196</v>
      </c>
      <c r="O275" s="131"/>
      <c r="P275" s="117">
        <v>2101101</v>
      </c>
      <c r="Q275" s="133" t="s">
        <v>59</v>
      </c>
      <c r="R275" s="132">
        <f t="shared" si="68"/>
        <v>0</v>
      </c>
      <c r="S275" s="132">
        <f t="shared" si="69"/>
        <v>0</v>
      </c>
      <c r="T275" s="132">
        <f t="shared" si="70"/>
        <v>0</v>
      </c>
      <c r="U275" s="132">
        <f t="shared" si="71"/>
        <v>-119</v>
      </c>
    </row>
    <row r="276" spans="1:21" ht="15" customHeight="1">
      <c r="A276" s="127" t="s">
        <v>265</v>
      </c>
      <c r="B276" s="128">
        <f>SUM(B277)</f>
        <v>5078</v>
      </c>
      <c r="C276" s="128">
        <f t="shared" si="75"/>
        <v>5072</v>
      </c>
      <c r="D276" s="128">
        <f aca="true" t="shared" si="77" ref="D276:L276">SUM(D277)</f>
        <v>0</v>
      </c>
      <c r="E276" s="128">
        <f t="shared" si="77"/>
        <v>0</v>
      </c>
      <c r="F276" s="128">
        <f t="shared" si="77"/>
        <v>0</v>
      </c>
      <c r="G276" s="128">
        <f t="shared" si="77"/>
        <v>5072</v>
      </c>
      <c r="H276" s="129">
        <f t="shared" si="72"/>
        <v>44</v>
      </c>
      <c r="I276" s="128">
        <f t="shared" si="77"/>
        <v>0</v>
      </c>
      <c r="J276" s="128">
        <f t="shared" si="77"/>
        <v>0</v>
      </c>
      <c r="K276" s="128">
        <f t="shared" si="77"/>
        <v>0</v>
      </c>
      <c r="L276" s="128">
        <f t="shared" si="77"/>
        <v>44</v>
      </c>
      <c r="M276" s="129">
        <f t="shared" si="73"/>
        <v>-5028</v>
      </c>
      <c r="N276" s="129">
        <f t="shared" si="74"/>
        <v>-5034</v>
      </c>
      <c r="O276" s="131"/>
      <c r="P276" s="117">
        <v>21012</v>
      </c>
      <c r="Q276" s="117" t="s">
        <v>57</v>
      </c>
      <c r="R276" s="132">
        <f t="shared" si="68"/>
        <v>0</v>
      </c>
      <c r="S276" s="132">
        <f t="shared" si="69"/>
        <v>0</v>
      </c>
      <c r="T276" s="132">
        <f t="shared" si="70"/>
        <v>0</v>
      </c>
      <c r="U276" s="132">
        <f t="shared" si="71"/>
        <v>-5028</v>
      </c>
    </row>
    <row r="277" spans="1:21" ht="15" customHeight="1">
      <c r="A277" s="127" t="s">
        <v>266</v>
      </c>
      <c r="B277" s="130">
        <v>5078</v>
      </c>
      <c r="C277" s="129">
        <f t="shared" si="75"/>
        <v>5072</v>
      </c>
      <c r="D277" s="130">
        <v>0</v>
      </c>
      <c r="E277" s="130">
        <v>0</v>
      </c>
      <c r="F277" s="130"/>
      <c r="G277" s="130">
        <v>5072</v>
      </c>
      <c r="H277" s="129">
        <f t="shared" si="72"/>
        <v>44</v>
      </c>
      <c r="I277" s="130">
        <v>0</v>
      </c>
      <c r="J277" s="130">
        <v>0</v>
      </c>
      <c r="K277" s="130">
        <v>0</v>
      </c>
      <c r="L277" s="130">
        <v>44</v>
      </c>
      <c r="M277" s="129">
        <f t="shared" si="73"/>
        <v>-5028</v>
      </c>
      <c r="N277" s="129">
        <f t="shared" si="74"/>
        <v>-5034</v>
      </c>
      <c r="O277" s="131"/>
      <c r="P277" s="117">
        <v>2101202</v>
      </c>
      <c r="Q277" s="133" t="s">
        <v>59</v>
      </c>
      <c r="R277" s="132">
        <f t="shared" si="68"/>
        <v>0</v>
      </c>
      <c r="S277" s="132">
        <f t="shared" si="69"/>
        <v>0</v>
      </c>
      <c r="T277" s="132">
        <f t="shared" si="70"/>
        <v>0</v>
      </c>
      <c r="U277" s="132">
        <f t="shared" si="71"/>
        <v>-5028</v>
      </c>
    </row>
    <row r="278" spans="1:21" ht="15" customHeight="1">
      <c r="A278" s="127" t="s">
        <v>267</v>
      </c>
      <c r="B278" s="128">
        <f>SUM(B279)</f>
        <v>404</v>
      </c>
      <c r="C278" s="128">
        <f t="shared" si="75"/>
        <v>420</v>
      </c>
      <c r="D278" s="128">
        <f aca="true" t="shared" si="78" ref="D278:L278">SUM(D279)</f>
        <v>0</v>
      </c>
      <c r="E278" s="128">
        <f t="shared" si="78"/>
        <v>0</v>
      </c>
      <c r="F278" s="128">
        <f t="shared" si="78"/>
        <v>0</v>
      </c>
      <c r="G278" s="128">
        <f t="shared" si="78"/>
        <v>420</v>
      </c>
      <c r="H278" s="129">
        <f t="shared" si="72"/>
        <v>0</v>
      </c>
      <c r="I278" s="128">
        <f t="shared" si="78"/>
        <v>0</v>
      </c>
      <c r="J278" s="128">
        <f t="shared" si="78"/>
        <v>0</v>
      </c>
      <c r="K278" s="128">
        <f t="shared" si="78"/>
        <v>0</v>
      </c>
      <c r="L278" s="128">
        <f t="shared" si="78"/>
        <v>0</v>
      </c>
      <c r="M278" s="129">
        <f t="shared" si="73"/>
        <v>-420</v>
      </c>
      <c r="N278" s="129">
        <f t="shared" si="74"/>
        <v>-404</v>
      </c>
      <c r="O278" s="131"/>
      <c r="P278" s="117">
        <v>21013</v>
      </c>
      <c r="Q278" s="117" t="s">
        <v>57</v>
      </c>
      <c r="R278" s="132">
        <f t="shared" si="68"/>
        <v>0</v>
      </c>
      <c r="S278" s="132">
        <f t="shared" si="69"/>
        <v>0</v>
      </c>
      <c r="T278" s="132">
        <f t="shared" si="70"/>
        <v>0</v>
      </c>
      <c r="U278" s="132">
        <f t="shared" si="71"/>
        <v>-420</v>
      </c>
    </row>
    <row r="279" spans="1:21" ht="15" customHeight="1">
      <c r="A279" s="127" t="s">
        <v>268</v>
      </c>
      <c r="B279" s="130">
        <v>404</v>
      </c>
      <c r="C279" s="129">
        <f t="shared" si="75"/>
        <v>420</v>
      </c>
      <c r="D279" s="130">
        <v>0</v>
      </c>
      <c r="E279" s="130">
        <v>0</v>
      </c>
      <c r="F279" s="130"/>
      <c r="G279" s="130">
        <v>420</v>
      </c>
      <c r="H279" s="129">
        <f t="shared" si="72"/>
        <v>0</v>
      </c>
      <c r="I279" s="130"/>
      <c r="J279" s="130"/>
      <c r="K279" s="130"/>
      <c r="L279" s="130">
        <v>0</v>
      </c>
      <c r="M279" s="129">
        <f t="shared" si="73"/>
        <v>-420</v>
      </c>
      <c r="N279" s="129">
        <f t="shared" si="74"/>
        <v>-404</v>
      </c>
      <c r="O279" s="131"/>
      <c r="P279" s="117">
        <v>2101301</v>
      </c>
      <c r="Q279" s="133" t="s">
        <v>59</v>
      </c>
      <c r="R279" s="132">
        <f t="shared" si="68"/>
        <v>0</v>
      </c>
      <c r="S279" s="132">
        <f t="shared" si="69"/>
        <v>0</v>
      </c>
      <c r="T279" s="132">
        <f t="shared" si="70"/>
        <v>0</v>
      </c>
      <c r="U279" s="132">
        <f t="shared" si="71"/>
        <v>-420</v>
      </c>
    </row>
    <row r="280" spans="1:21" ht="15" customHeight="1">
      <c r="A280" s="127" t="s">
        <v>269</v>
      </c>
      <c r="B280" s="128">
        <f>SUM(B281:B282)</f>
        <v>26</v>
      </c>
      <c r="C280" s="128">
        <f>SUM(C281:C282)</f>
        <v>0</v>
      </c>
      <c r="D280" s="128">
        <f>SUM(D281)</f>
        <v>0</v>
      </c>
      <c r="E280" s="128">
        <f>SUM(E281)</f>
        <v>0</v>
      </c>
      <c r="F280" s="128">
        <f>SUM(F281)</f>
        <v>0</v>
      </c>
      <c r="G280" s="128">
        <f>SUM(G281)</f>
        <v>0</v>
      </c>
      <c r="H280" s="129">
        <f t="shared" si="72"/>
        <v>34</v>
      </c>
      <c r="I280" s="128">
        <f>SUM(I281:I282)</f>
        <v>0</v>
      </c>
      <c r="J280" s="128">
        <f>SUM(J281:J282)</f>
        <v>0</v>
      </c>
      <c r="K280" s="128">
        <f>SUM(K281:K282)</f>
        <v>0</v>
      </c>
      <c r="L280" s="128">
        <f>SUM(L281:L282)</f>
        <v>34</v>
      </c>
      <c r="M280" s="128">
        <f>SUM(M281:M282)</f>
        <v>34</v>
      </c>
      <c r="N280" s="129">
        <f t="shared" si="74"/>
        <v>8</v>
      </c>
      <c r="O280" s="131"/>
      <c r="P280" s="117">
        <v>21015</v>
      </c>
      <c r="Q280" s="117" t="s">
        <v>57</v>
      </c>
      <c r="R280" s="132">
        <f t="shared" si="68"/>
        <v>0</v>
      </c>
      <c r="S280" s="132">
        <f t="shared" si="69"/>
        <v>0</v>
      </c>
      <c r="T280" s="132">
        <f t="shared" si="70"/>
        <v>0</v>
      </c>
      <c r="U280" s="132">
        <f t="shared" si="71"/>
        <v>34</v>
      </c>
    </row>
    <row r="281" spans="1:21" ht="15" customHeight="1">
      <c r="A281" s="127" t="s">
        <v>89</v>
      </c>
      <c r="B281" s="130">
        <v>26</v>
      </c>
      <c r="C281" s="129">
        <f t="shared" si="75"/>
        <v>0</v>
      </c>
      <c r="D281" s="130"/>
      <c r="E281" s="130"/>
      <c r="F281" s="130"/>
      <c r="G281" s="130"/>
      <c r="H281" s="129">
        <f t="shared" si="72"/>
        <v>0</v>
      </c>
      <c r="I281" s="130"/>
      <c r="J281" s="130"/>
      <c r="K281" s="130"/>
      <c r="L281" s="130">
        <v>0</v>
      </c>
      <c r="M281" s="129">
        <f t="shared" si="73"/>
        <v>0</v>
      </c>
      <c r="N281" s="129">
        <f t="shared" si="74"/>
        <v>-26</v>
      </c>
      <c r="O281" s="131"/>
      <c r="P281" s="117">
        <v>2101502</v>
      </c>
      <c r="Q281" s="133" t="s">
        <v>59</v>
      </c>
      <c r="R281" s="132">
        <f t="shared" si="68"/>
        <v>0</v>
      </c>
      <c r="S281" s="132">
        <f t="shared" si="69"/>
        <v>0</v>
      </c>
      <c r="T281" s="132">
        <f t="shared" si="70"/>
        <v>0</v>
      </c>
      <c r="U281" s="132">
        <f t="shared" si="71"/>
        <v>0</v>
      </c>
    </row>
    <row r="282" spans="1:21" ht="15" customHeight="1">
      <c r="A282" s="127" t="s">
        <v>270</v>
      </c>
      <c r="B282" s="130"/>
      <c r="C282" s="129">
        <f t="shared" si="75"/>
        <v>0</v>
      </c>
      <c r="D282" s="130"/>
      <c r="E282" s="130"/>
      <c r="F282" s="130"/>
      <c r="G282" s="130"/>
      <c r="H282" s="129">
        <f t="shared" si="72"/>
        <v>34</v>
      </c>
      <c r="I282" s="130">
        <v>0</v>
      </c>
      <c r="J282" s="130">
        <v>0</v>
      </c>
      <c r="K282" s="130">
        <v>0</v>
      </c>
      <c r="L282" s="130">
        <v>34</v>
      </c>
      <c r="M282" s="129">
        <f t="shared" si="73"/>
        <v>34</v>
      </c>
      <c r="N282" s="129">
        <f t="shared" si="74"/>
        <v>34</v>
      </c>
      <c r="O282" s="131"/>
      <c r="P282" s="117">
        <v>2101599</v>
      </c>
      <c r="Q282" s="133" t="s">
        <v>59</v>
      </c>
      <c r="R282" s="132">
        <f t="shared" si="68"/>
        <v>0</v>
      </c>
      <c r="S282" s="132">
        <f t="shared" si="69"/>
        <v>0</v>
      </c>
      <c r="T282" s="132">
        <f t="shared" si="70"/>
        <v>0</v>
      </c>
      <c r="U282" s="132">
        <f t="shared" si="71"/>
        <v>34</v>
      </c>
    </row>
    <row r="283" spans="1:21" ht="15" customHeight="1">
      <c r="A283" s="127" t="s">
        <v>271</v>
      </c>
      <c r="B283" s="128">
        <f>SUM(B284)</f>
        <v>59</v>
      </c>
      <c r="C283" s="128">
        <f t="shared" si="75"/>
        <v>95</v>
      </c>
      <c r="D283" s="128">
        <f aca="true" t="shared" si="79" ref="D283:L283">SUM(D284)</f>
        <v>0</v>
      </c>
      <c r="E283" s="128">
        <f t="shared" si="79"/>
        <v>0</v>
      </c>
      <c r="F283" s="128">
        <f t="shared" si="79"/>
        <v>0</v>
      </c>
      <c r="G283" s="128">
        <f t="shared" si="79"/>
        <v>95</v>
      </c>
      <c r="H283" s="129">
        <f t="shared" si="72"/>
        <v>104</v>
      </c>
      <c r="I283" s="128">
        <f t="shared" si="79"/>
        <v>0</v>
      </c>
      <c r="J283" s="128">
        <f t="shared" si="79"/>
        <v>0</v>
      </c>
      <c r="K283" s="128">
        <f t="shared" si="79"/>
        <v>0</v>
      </c>
      <c r="L283" s="128">
        <f t="shared" si="79"/>
        <v>104</v>
      </c>
      <c r="M283" s="129">
        <f t="shared" si="73"/>
        <v>9</v>
      </c>
      <c r="N283" s="129">
        <f t="shared" si="74"/>
        <v>45</v>
      </c>
      <c r="O283" s="131"/>
      <c r="P283" s="117">
        <v>21016</v>
      </c>
      <c r="Q283" s="117" t="s">
        <v>57</v>
      </c>
      <c r="R283" s="132">
        <f t="shared" si="68"/>
        <v>0</v>
      </c>
      <c r="S283" s="132">
        <f t="shared" si="69"/>
        <v>0</v>
      </c>
      <c r="T283" s="132">
        <f t="shared" si="70"/>
        <v>0</v>
      </c>
      <c r="U283" s="132">
        <f t="shared" si="71"/>
        <v>9</v>
      </c>
    </row>
    <row r="284" spans="1:21" ht="15" customHeight="1">
      <c r="A284" s="127" t="s">
        <v>272</v>
      </c>
      <c r="B284" s="130">
        <v>59</v>
      </c>
      <c r="C284" s="129">
        <f t="shared" si="75"/>
        <v>95</v>
      </c>
      <c r="D284" s="130"/>
      <c r="E284" s="130"/>
      <c r="F284" s="130"/>
      <c r="G284" s="130">
        <v>95</v>
      </c>
      <c r="H284" s="129">
        <f t="shared" si="72"/>
        <v>104</v>
      </c>
      <c r="I284" s="130">
        <v>0</v>
      </c>
      <c r="J284" s="130">
        <v>0</v>
      </c>
      <c r="K284" s="130">
        <v>0</v>
      </c>
      <c r="L284" s="130">
        <v>104</v>
      </c>
      <c r="M284" s="129">
        <f t="shared" si="73"/>
        <v>9</v>
      </c>
      <c r="N284" s="129">
        <f t="shared" si="74"/>
        <v>45</v>
      </c>
      <c r="O284" s="131"/>
      <c r="P284" s="117">
        <v>2101601</v>
      </c>
      <c r="Q284" s="133" t="s">
        <v>59</v>
      </c>
      <c r="R284" s="132">
        <f t="shared" si="68"/>
        <v>0</v>
      </c>
      <c r="S284" s="132">
        <f t="shared" si="69"/>
        <v>0</v>
      </c>
      <c r="T284" s="132">
        <f t="shared" si="70"/>
        <v>0</v>
      </c>
      <c r="U284" s="132">
        <f t="shared" si="71"/>
        <v>9</v>
      </c>
    </row>
    <row r="285" spans="1:21" ht="15" customHeight="1">
      <c r="A285" s="127" t="s">
        <v>273</v>
      </c>
      <c r="B285" s="128">
        <f>SUM(B286)</f>
        <v>81</v>
      </c>
      <c r="C285" s="128">
        <f t="shared" si="75"/>
        <v>0</v>
      </c>
      <c r="D285" s="128">
        <f aca="true" t="shared" si="80" ref="D285:L285">SUM(D286)</f>
        <v>0</v>
      </c>
      <c r="E285" s="128">
        <f t="shared" si="80"/>
        <v>0</v>
      </c>
      <c r="F285" s="128">
        <f t="shared" si="80"/>
        <v>0</v>
      </c>
      <c r="G285" s="128">
        <f t="shared" si="80"/>
        <v>0</v>
      </c>
      <c r="H285" s="129">
        <f t="shared" si="72"/>
        <v>0</v>
      </c>
      <c r="I285" s="128">
        <f t="shared" si="80"/>
        <v>0</v>
      </c>
      <c r="J285" s="128">
        <f t="shared" si="80"/>
        <v>0</v>
      </c>
      <c r="K285" s="128">
        <f t="shared" si="80"/>
        <v>0</v>
      </c>
      <c r="L285" s="128">
        <f t="shared" si="80"/>
        <v>0</v>
      </c>
      <c r="M285" s="129">
        <f t="shared" si="73"/>
        <v>0</v>
      </c>
      <c r="N285" s="129">
        <f t="shared" si="74"/>
        <v>-81</v>
      </c>
      <c r="O285" s="131"/>
      <c r="P285" s="117">
        <v>21099</v>
      </c>
      <c r="Q285" s="117" t="s">
        <v>57</v>
      </c>
      <c r="R285" s="132">
        <f t="shared" si="68"/>
        <v>0</v>
      </c>
      <c r="S285" s="132">
        <f t="shared" si="69"/>
        <v>0</v>
      </c>
      <c r="T285" s="132">
        <f t="shared" si="70"/>
        <v>0</v>
      </c>
      <c r="U285" s="132">
        <f t="shared" si="71"/>
        <v>0</v>
      </c>
    </row>
    <row r="286" spans="1:21" ht="15" customHeight="1">
      <c r="A286" s="127" t="s">
        <v>274</v>
      </c>
      <c r="B286" s="130">
        <v>81</v>
      </c>
      <c r="C286" s="129">
        <f t="shared" si="75"/>
        <v>0</v>
      </c>
      <c r="D286" s="130"/>
      <c r="E286" s="130"/>
      <c r="F286" s="130"/>
      <c r="G286" s="130"/>
      <c r="H286" s="129">
        <f t="shared" si="72"/>
        <v>0</v>
      </c>
      <c r="I286" s="130"/>
      <c r="J286" s="130"/>
      <c r="K286" s="130"/>
      <c r="L286" s="130">
        <v>0</v>
      </c>
      <c r="M286" s="129">
        <f t="shared" si="73"/>
        <v>0</v>
      </c>
      <c r="N286" s="129">
        <f t="shared" si="74"/>
        <v>-81</v>
      </c>
      <c r="O286" s="131"/>
      <c r="P286" s="117">
        <v>2109999</v>
      </c>
      <c r="Q286" s="133" t="s">
        <v>59</v>
      </c>
      <c r="R286" s="132">
        <f t="shared" si="68"/>
        <v>0</v>
      </c>
      <c r="S286" s="132">
        <f t="shared" si="69"/>
        <v>0</v>
      </c>
      <c r="T286" s="132">
        <f t="shared" si="70"/>
        <v>0</v>
      </c>
      <c r="U286" s="132">
        <f t="shared" si="71"/>
        <v>0</v>
      </c>
    </row>
    <row r="287" spans="1:21" ht="15" customHeight="1">
      <c r="A287" s="127" t="s">
        <v>275</v>
      </c>
      <c r="B287" s="128">
        <f>SUM(B288,B291)</f>
        <v>163</v>
      </c>
      <c r="C287" s="128">
        <f t="shared" si="75"/>
        <v>200</v>
      </c>
      <c r="D287" s="128">
        <f>SUM(D288,D291)</f>
        <v>0</v>
      </c>
      <c r="E287" s="128">
        <f>SUM(E288,E291)</f>
        <v>0</v>
      </c>
      <c r="F287" s="128">
        <f>SUM(F288,F291)</f>
        <v>0</v>
      </c>
      <c r="G287" s="128">
        <f>SUM(G288,G291)</f>
        <v>200</v>
      </c>
      <c r="H287" s="129">
        <f t="shared" si="72"/>
        <v>110</v>
      </c>
      <c r="I287" s="128">
        <f>SUM(I288,I291)</f>
        <v>0</v>
      </c>
      <c r="J287" s="128">
        <f>SUM(J288,J291)</f>
        <v>0</v>
      </c>
      <c r="K287" s="128">
        <f>SUM(K288,K291)</f>
        <v>0</v>
      </c>
      <c r="L287" s="128">
        <f>SUM(L288,L291)</f>
        <v>110</v>
      </c>
      <c r="M287" s="129">
        <f t="shared" si="73"/>
        <v>-90</v>
      </c>
      <c r="N287" s="129">
        <f t="shared" si="74"/>
        <v>-53</v>
      </c>
      <c r="O287" s="131"/>
      <c r="P287" s="117">
        <v>211</v>
      </c>
      <c r="Q287" s="117" t="s">
        <v>55</v>
      </c>
      <c r="R287" s="132">
        <f t="shared" si="68"/>
        <v>0</v>
      </c>
      <c r="S287" s="132">
        <f t="shared" si="69"/>
        <v>0</v>
      </c>
      <c r="T287" s="132">
        <f t="shared" si="70"/>
        <v>0</v>
      </c>
      <c r="U287" s="132">
        <f t="shared" si="71"/>
        <v>-90</v>
      </c>
    </row>
    <row r="288" spans="1:21" ht="15" customHeight="1">
      <c r="A288" s="127" t="s">
        <v>276</v>
      </c>
      <c r="B288" s="128">
        <f>SUM(B289:B290)</f>
        <v>25</v>
      </c>
      <c r="C288" s="128">
        <f t="shared" si="75"/>
        <v>200</v>
      </c>
      <c r="D288" s="128">
        <f>SUM(D289:D290)</f>
        <v>0</v>
      </c>
      <c r="E288" s="128">
        <f>SUM(E289:E290)</f>
        <v>0</v>
      </c>
      <c r="F288" s="128">
        <f>SUM(F289:F290)</f>
        <v>0</v>
      </c>
      <c r="G288" s="128">
        <f>SUM(G289:G290)</f>
        <v>200</v>
      </c>
      <c r="H288" s="129">
        <f t="shared" si="72"/>
        <v>110</v>
      </c>
      <c r="I288" s="128">
        <f>SUM(I289:I290)</f>
        <v>0</v>
      </c>
      <c r="J288" s="128">
        <f>SUM(J289:J290)</f>
        <v>0</v>
      </c>
      <c r="K288" s="128">
        <f>SUM(K289:K290)</f>
        <v>0</v>
      </c>
      <c r="L288" s="128">
        <f>SUM(L289:L290)</f>
        <v>110</v>
      </c>
      <c r="M288" s="129">
        <f t="shared" si="73"/>
        <v>-90</v>
      </c>
      <c r="N288" s="129">
        <f t="shared" si="74"/>
        <v>85</v>
      </c>
      <c r="O288" s="131"/>
      <c r="P288" s="117">
        <v>21101</v>
      </c>
      <c r="Q288" s="117" t="s">
        <v>57</v>
      </c>
      <c r="R288" s="132">
        <f t="shared" si="68"/>
        <v>0</v>
      </c>
      <c r="S288" s="132">
        <f t="shared" si="69"/>
        <v>0</v>
      </c>
      <c r="T288" s="132">
        <f t="shared" si="70"/>
        <v>0</v>
      </c>
      <c r="U288" s="132">
        <f t="shared" si="71"/>
        <v>-90</v>
      </c>
    </row>
    <row r="289" spans="1:21" ht="15" customHeight="1">
      <c r="A289" s="127" t="s">
        <v>89</v>
      </c>
      <c r="B289" s="130">
        <v>25</v>
      </c>
      <c r="C289" s="129">
        <f t="shared" si="75"/>
        <v>0</v>
      </c>
      <c r="D289" s="130"/>
      <c r="E289" s="130"/>
      <c r="F289" s="130"/>
      <c r="G289" s="130"/>
      <c r="H289" s="129">
        <f t="shared" si="72"/>
        <v>0</v>
      </c>
      <c r="I289" s="130"/>
      <c r="J289" s="130"/>
      <c r="K289" s="130"/>
      <c r="L289" s="130">
        <v>0</v>
      </c>
      <c r="M289" s="129">
        <f t="shared" si="73"/>
        <v>0</v>
      </c>
      <c r="N289" s="129">
        <f t="shared" si="74"/>
        <v>-25</v>
      </c>
      <c r="O289" s="131"/>
      <c r="P289" s="117">
        <v>2110102</v>
      </c>
      <c r="Q289" s="133" t="s">
        <v>59</v>
      </c>
      <c r="R289" s="132">
        <f t="shared" si="68"/>
        <v>0</v>
      </c>
      <c r="S289" s="132">
        <f t="shared" si="69"/>
        <v>0</v>
      </c>
      <c r="T289" s="132">
        <f t="shared" si="70"/>
        <v>0</v>
      </c>
      <c r="U289" s="132">
        <f t="shared" si="71"/>
        <v>0</v>
      </c>
    </row>
    <row r="290" spans="1:21" ht="15" customHeight="1">
      <c r="A290" s="127" t="s">
        <v>277</v>
      </c>
      <c r="B290" s="130"/>
      <c r="C290" s="129">
        <f t="shared" si="75"/>
        <v>200</v>
      </c>
      <c r="D290" s="130">
        <v>0</v>
      </c>
      <c r="E290" s="130">
        <v>0</v>
      </c>
      <c r="F290" s="130"/>
      <c r="G290" s="130">
        <v>200</v>
      </c>
      <c r="H290" s="129">
        <f t="shared" si="72"/>
        <v>110</v>
      </c>
      <c r="I290" s="130">
        <v>0</v>
      </c>
      <c r="J290" s="130">
        <v>0</v>
      </c>
      <c r="K290" s="130">
        <v>0</v>
      </c>
      <c r="L290" s="130">
        <f>46+44+20</f>
        <v>110</v>
      </c>
      <c r="M290" s="129">
        <f t="shared" si="73"/>
        <v>-90</v>
      </c>
      <c r="N290" s="129">
        <f t="shared" si="74"/>
        <v>110</v>
      </c>
      <c r="O290" s="131"/>
      <c r="P290" s="117">
        <v>2110199</v>
      </c>
      <c r="Q290" s="133" t="s">
        <v>59</v>
      </c>
      <c r="R290" s="132">
        <f t="shared" si="68"/>
        <v>0</v>
      </c>
      <c r="S290" s="132">
        <f t="shared" si="69"/>
        <v>0</v>
      </c>
      <c r="T290" s="132">
        <f t="shared" si="70"/>
        <v>0</v>
      </c>
      <c r="U290" s="132">
        <f t="shared" si="71"/>
        <v>-90</v>
      </c>
    </row>
    <row r="291" spans="1:21" ht="15" customHeight="1">
      <c r="A291" s="127" t="s">
        <v>278</v>
      </c>
      <c r="B291" s="128">
        <f>SUM(B292:B293)</f>
        <v>138</v>
      </c>
      <c r="C291" s="128">
        <f t="shared" si="75"/>
        <v>0</v>
      </c>
      <c r="D291" s="128">
        <f>SUM(D292:D293)</f>
        <v>0</v>
      </c>
      <c r="E291" s="128">
        <f>SUM(E292:E293)</f>
        <v>0</v>
      </c>
      <c r="F291" s="128">
        <f>SUM(F292:F293)</f>
        <v>0</v>
      </c>
      <c r="G291" s="128">
        <f>SUM(G292:G293)</f>
        <v>0</v>
      </c>
      <c r="H291" s="129">
        <f t="shared" si="72"/>
        <v>0</v>
      </c>
      <c r="I291" s="128">
        <f>SUM(I292:I293)</f>
        <v>0</v>
      </c>
      <c r="J291" s="128">
        <f>SUM(J292:J293)</f>
        <v>0</v>
      </c>
      <c r="K291" s="128">
        <f>SUM(K292:K293)</f>
        <v>0</v>
      </c>
      <c r="L291" s="128">
        <f>SUM(L292:L293)</f>
        <v>0</v>
      </c>
      <c r="M291" s="129">
        <f t="shared" si="73"/>
        <v>0</v>
      </c>
      <c r="N291" s="129">
        <f t="shared" si="74"/>
        <v>-138</v>
      </c>
      <c r="O291" s="131"/>
      <c r="P291" s="117">
        <v>21103</v>
      </c>
      <c r="Q291" s="117" t="s">
        <v>57</v>
      </c>
      <c r="R291" s="132">
        <f t="shared" si="68"/>
        <v>0</v>
      </c>
      <c r="S291" s="132">
        <f t="shared" si="69"/>
        <v>0</v>
      </c>
      <c r="T291" s="132">
        <f t="shared" si="70"/>
        <v>0</v>
      </c>
      <c r="U291" s="132">
        <f t="shared" si="71"/>
        <v>0</v>
      </c>
    </row>
    <row r="292" spans="1:21" ht="15" customHeight="1">
      <c r="A292" s="127" t="s">
        <v>279</v>
      </c>
      <c r="B292" s="130">
        <v>123</v>
      </c>
      <c r="C292" s="129">
        <f t="shared" si="75"/>
        <v>0</v>
      </c>
      <c r="D292" s="130"/>
      <c r="E292" s="130"/>
      <c r="F292" s="130"/>
      <c r="G292" s="130"/>
      <c r="H292" s="129">
        <f t="shared" si="72"/>
        <v>0</v>
      </c>
      <c r="I292" s="130"/>
      <c r="J292" s="130"/>
      <c r="K292" s="130"/>
      <c r="L292" s="130">
        <v>0</v>
      </c>
      <c r="M292" s="129">
        <f t="shared" si="73"/>
        <v>0</v>
      </c>
      <c r="N292" s="129">
        <f t="shared" si="74"/>
        <v>-123</v>
      </c>
      <c r="O292" s="131"/>
      <c r="P292" s="117">
        <v>2110301</v>
      </c>
      <c r="Q292" s="133" t="s">
        <v>59</v>
      </c>
      <c r="R292" s="132">
        <f t="shared" si="68"/>
        <v>0</v>
      </c>
      <c r="S292" s="132">
        <f t="shared" si="69"/>
        <v>0</v>
      </c>
      <c r="T292" s="132">
        <f t="shared" si="70"/>
        <v>0</v>
      </c>
      <c r="U292" s="132">
        <f t="shared" si="71"/>
        <v>0</v>
      </c>
    </row>
    <row r="293" spans="1:21" ht="15" customHeight="1">
      <c r="A293" s="127" t="s">
        <v>280</v>
      </c>
      <c r="B293" s="130">
        <v>15</v>
      </c>
      <c r="C293" s="129">
        <f t="shared" si="75"/>
        <v>0</v>
      </c>
      <c r="D293" s="130"/>
      <c r="E293" s="130"/>
      <c r="F293" s="130"/>
      <c r="G293" s="130"/>
      <c r="H293" s="129">
        <f t="shared" si="72"/>
        <v>0</v>
      </c>
      <c r="I293" s="130"/>
      <c r="J293" s="130"/>
      <c r="K293" s="130"/>
      <c r="L293" s="130">
        <v>0</v>
      </c>
      <c r="M293" s="129">
        <f t="shared" si="73"/>
        <v>0</v>
      </c>
      <c r="N293" s="129">
        <f t="shared" si="74"/>
        <v>-15</v>
      </c>
      <c r="O293" s="131"/>
      <c r="P293" s="117">
        <v>2110399</v>
      </c>
      <c r="Q293" s="133" t="s">
        <v>59</v>
      </c>
      <c r="R293" s="132">
        <f t="shared" si="68"/>
        <v>0</v>
      </c>
      <c r="S293" s="132">
        <f t="shared" si="69"/>
        <v>0</v>
      </c>
      <c r="T293" s="132">
        <f t="shared" si="70"/>
        <v>0</v>
      </c>
      <c r="U293" s="132">
        <f t="shared" si="71"/>
        <v>0</v>
      </c>
    </row>
    <row r="294" spans="1:21" ht="15" customHeight="1">
      <c r="A294" s="127" t="s">
        <v>281</v>
      </c>
      <c r="B294" s="128">
        <f>SUM(B295,B301,B303,B305)</f>
        <v>11286</v>
      </c>
      <c r="C294" s="128">
        <f t="shared" si="75"/>
        <v>31239</v>
      </c>
      <c r="D294" s="128">
        <f>SUM(D295,D301,D303,D305)</f>
        <v>3781</v>
      </c>
      <c r="E294" s="128">
        <f>SUM(E295,E301,E303,E305)</f>
        <v>336</v>
      </c>
      <c r="F294" s="128">
        <f>SUM(F295,F301,F303,F305)</f>
        <v>0</v>
      </c>
      <c r="G294" s="128">
        <f>SUM(G295,G301,G303,G305)</f>
        <v>27122</v>
      </c>
      <c r="H294" s="129">
        <f t="shared" si="72"/>
        <v>23992</v>
      </c>
      <c r="I294" s="128">
        <f>SUM(I295,I301,I303,I305)</f>
        <v>4590</v>
      </c>
      <c r="J294" s="128">
        <f>SUM(J295,J301,J303,J305)</f>
        <v>251</v>
      </c>
      <c r="K294" s="128">
        <f>SUM(K295,K301,K303,K305)</f>
        <v>0</v>
      </c>
      <c r="L294" s="128">
        <f>SUM(L295,L301,L303,L305)</f>
        <v>19151</v>
      </c>
      <c r="M294" s="129">
        <f t="shared" si="73"/>
        <v>-7247</v>
      </c>
      <c r="N294" s="129">
        <f t="shared" si="74"/>
        <v>12706</v>
      </c>
      <c r="O294" s="131"/>
      <c r="P294" s="117">
        <v>212</v>
      </c>
      <c r="Q294" s="117" t="s">
        <v>55</v>
      </c>
      <c r="R294" s="132">
        <f t="shared" si="68"/>
        <v>809</v>
      </c>
      <c r="S294" s="132">
        <f t="shared" si="69"/>
        <v>-85</v>
      </c>
      <c r="T294" s="132">
        <f t="shared" si="70"/>
        <v>0</v>
      </c>
      <c r="U294" s="132">
        <f t="shared" si="71"/>
        <v>-7971</v>
      </c>
    </row>
    <row r="295" spans="1:21" ht="15" customHeight="1">
      <c r="A295" s="127" t="s">
        <v>282</v>
      </c>
      <c r="B295" s="128">
        <f>SUM(B296:B300)</f>
        <v>4207</v>
      </c>
      <c r="C295" s="128">
        <f t="shared" si="75"/>
        <v>6261</v>
      </c>
      <c r="D295" s="128">
        <f>SUM(D296:D300)</f>
        <v>2955</v>
      </c>
      <c r="E295" s="128">
        <f>SUM(E296:E300)</f>
        <v>266</v>
      </c>
      <c r="F295" s="128">
        <f>SUM(F296:F300)</f>
        <v>0</v>
      </c>
      <c r="G295" s="128">
        <f>SUM(G296:G300)</f>
        <v>3040</v>
      </c>
      <c r="H295" s="129">
        <f t="shared" si="72"/>
        <v>7057</v>
      </c>
      <c r="I295" s="128">
        <f>SUM(I296:I300)</f>
        <v>3478</v>
      </c>
      <c r="J295" s="128">
        <f>SUM(J296:J300)</f>
        <v>233</v>
      </c>
      <c r="K295" s="128">
        <f>SUM(K296:K300)</f>
        <v>0</v>
      </c>
      <c r="L295" s="128">
        <f>SUM(L296:L300)</f>
        <v>3346</v>
      </c>
      <c r="M295" s="129">
        <f t="shared" si="73"/>
        <v>796</v>
      </c>
      <c r="N295" s="129">
        <f t="shared" si="74"/>
        <v>2850</v>
      </c>
      <c r="O295" s="131"/>
      <c r="P295" s="117">
        <v>21201</v>
      </c>
      <c r="Q295" s="117" t="s">
        <v>57</v>
      </c>
      <c r="R295" s="132">
        <f t="shared" si="68"/>
        <v>523</v>
      </c>
      <c r="S295" s="132">
        <f t="shared" si="69"/>
        <v>-33</v>
      </c>
      <c r="T295" s="132">
        <f t="shared" si="70"/>
        <v>0</v>
      </c>
      <c r="U295" s="132">
        <f t="shared" si="71"/>
        <v>306</v>
      </c>
    </row>
    <row r="296" spans="1:21" ht="15" customHeight="1">
      <c r="A296" s="127" t="s">
        <v>58</v>
      </c>
      <c r="B296" s="130">
        <v>330</v>
      </c>
      <c r="C296" s="129">
        <f t="shared" si="75"/>
        <v>264</v>
      </c>
      <c r="D296" s="130">
        <v>223</v>
      </c>
      <c r="E296" s="130">
        <v>26</v>
      </c>
      <c r="F296" s="130"/>
      <c r="G296" s="130">
        <v>15</v>
      </c>
      <c r="H296" s="129">
        <f t="shared" si="72"/>
        <v>304</v>
      </c>
      <c r="I296" s="130">
        <v>257</v>
      </c>
      <c r="J296" s="130">
        <v>29</v>
      </c>
      <c r="K296" s="130">
        <v>0</v>
      </c>
      <c r="L296" s="130">
        <v>18</v>
      </c>
      <c r="M296" s="129">
        <f t="shared" si="73"/>
        <v>40</v>
      </c>
      <c r="N296" s="129">
        <f t="shared" si="74"/>
        <v>-26</v>
      </c>
      <c r="O296" s="131"/>
      <c r="P296" s="117">
        <v>2120101</v>
      </c>
      <c r="Q296" s="133" t="s">
        <v>59</v>
      </c>
      <c r="R296" s="132">
        <f t="shared" si="68"/>
        <v>34</v>
      </c>
      <c r="S296" s="132">
        <f t="shared" si="69"/>
        <v>3</v>
      </c>
      <c r="T296" s="132">
        <f t="shared" si="70"/>
        <v>0</v>
      </c>
      <c r="U296" s="132">
        <f t="shared" si="71"/>
        <v>3</v>
      </c>
    </row>
    <row r="297" spans="1:21" ht="15" customHeight="1">
      <c r="A297" s="127" t="s">
        <v>60</v>
      </c>
      <c r="B297" s="130">
        <v>125</v>
      </c>
      <c r="C297" s="129">
        <f t="shared" si="75"/>
        <v>30</v>
      </c>
      <c r="D297" s="130">
        <v>0</v>
      </c>
      <c r="E297" s="130">
        <v>0</v>
      </c>
      <c r="F297" s="130"/>
      <c r="G297" s="130">
        <v>30</v>
      </c>
      <c r="H297" s="129">
        <f t="shared" si="72"/>
        <v>399</v>
      </c>
      <c r="I297" s="130">
        <v>0</v>
      </c>
      <c r="J297" s="130">
        <v>0</v>
      </c>
      <c r="K297" s="130">
        <v>0</v>
      </c>
      <c r="L297" s="130">
        <v>399</v>
      </c>
      <c r="M297" s="129">
        <f t="shared" si="73"/>
        <v>369</v>
      </c>
      <c r="N297" s="129">
        <f t="shared" si="74"/>
        <v>274</v>
      </c>
      <c r="O297" s="131"/>
      <c r="P297" s="117">
        <v>2120102</v>
      </c>
      <c r="Q297" s="133" t="s">
        <v>59</v>
      </c>
      <c r="R297" s="132">
        <f t="shared" si="68"/>
        <v>0</v>
      </c>
      <c r="S297" s="132">
        <f t="shared" si="69"/>
        <v>0</v>
      </c>
      <c r="T297" s="132">
        <f t="shared" si="70"/>
        <v>0</v>
      </c>
      <c r="U297" s="132">
        <f t="shared" si="71"/>
        <v>369</v>
      </c>
    </row>
    <row r="298" spans="1:21" ht="15" customHeight="1">
      <c r="A298" s="127" t="s">
        <v>283</v>
      </c>
      <c r="B298" s="130">
        <v>2509</v>
      </c>
      <c r="C298" s="129">
        <f t="shared" si="75"/>
        <v>3694</v>
      </c>
      <c r="D298" s="130">
        <v>1945</v>
      </c>
      <c r="E298" s="130">
        <v>171</v>
      </c>
      <c r="F298" s="130"/>
      <c r="G298" s="130">
        <v>1578</v>
      </c>
      <c r="H298" s="129">
        <f t="shared" si="72"/>
        <v>3848</v>
      </c>
      <c r="I298" s="130">
        <f>2255+43</f>
        <v>2298</v>
      </c>
      <c r="J298" s="130">
        <v>132</v>
      </c>
      <c r="K298" s="130">
        <v>0</v>
      </c>
      <c r="L298" s="130">
        <v>1418</v>
      </c>
      <c r="M298" s="129">
        <f t="shared" si="73"/>
        <v>154</v>
      </c>
      <c r="N298" s="129">
        <f t="shared" si="74"/>
        <v>1339</v>
      </c>
      <c r="O298" s="131"/>
      <c r="P298" s="117">
        <v>2120104</v>
      </c>
      <c r="Q298" s="133" t="s">
        <v>59</v>
      </c>
      <c r="R298" s="132">
        <f t="shared" si="68"/>
        <v>353</v>
      </c>
      <c r="S298" s="132">
        <f t="shared" si="69"/>
        <v>-39</v>
      </c>
      <c r="T298" s="132">
        <f t="shared" si="70"/>
        <v>0</v>
      </c>
      <c r="U298" s="132">
        <f t="shared" si="71"/>
        <v>-160</v>
      </c>
    </row>
    <row r="299" spans="1:21" ht="15" customHeight="1">
      <c r="A299" s="127" t="s">
        <v>284</v>
      </c>
      <c r="B299" s="130">
        <v>485</v>
      </c>
      <c r="C299" s="129">
        <f t="shared" si="75"/>
        <v>526</v>
      </c>
      <c r="D299" s="130">
        <v>405</v>
      </c>
      <c r="E299" s="130">
        <v>24</v>
      </c>
      <c r="F299" s="130"/>
      <c r="G299" s="130">
        <v>97</v>
      </c>
      <c r="H299" s="129">
        <f t="shared" si="72"/>
        <v>563</v>
      </c>
      <c r="I299" s="130">
        <v>441</v>
      </c>
      <c r="J299" s="130">
        <v>25</v>
      </c>
      <c r="K299" s="130">
        <v>0</v>
      </c>
      <c r="L299" s="130">
        <v>97</v>
      </c>
      <c r="M299" s="129">
        <f t="shared" si="73"/>
        <v>37</v>
      </c>
      <c r="N299" s="129">
        <f t="shared" si="74"/>
        <v>78</v>
      </c>
      <c r="O299" s="131"/>
      <c r="P299" s="117">
        <v>2120106</v>
      </c>
      <c r="Q299" s="133" t="s">
        <v>59</v>
      </c>
      <c r="R299" s="132">
        <f t="shared" si="68"/>
        <v>36</v>
      </c>
      <c r="S299" s="132">
        <f t="shared" si="69"/>
        <v>1</v>
      </c>
      <c r="T299" s="132">
        <f t="shared" si="70"/>
        <v>0</v>
      </c>
      <c r="U299" s="132">
        <f t="shared" si="71"/>
        <v>0</v>
      </c>
    </row>
    <row r="300" spans="1:21" ht="15" customHeight="1">
      <c r="A300" s="127" t="s">
        <v>285</v>
      </c>
      <c r="B300" s="130">
        <v>758</v>
      </c>
      <c r="C300" s="129">
        <f t="shared" si="75"/>
        <v>1747</v>
      </c>
      <c r="D300" s="130">
        <v>382</v>
      </c>
      <c r="E300" s="130">
        <v>45</v>
      </c>
      <c r="F300" s="130"/>
      <c r="G300" s="130">
        <v>1320</v>
      </c>
      <c r="H300" s="129">
        <f t="shared" si="72"/>
        <v>1943</v>
      </c>
      <c r="I300" s="130">
        <v>482</v>
      </c>
      <c r="J300" s="130">
        <v>47</v>
      </c>
      <c r="K300" s="130">
        <v>0</v>
      </c>
      <c r="L300" s="130">
        <v>1414</v>
      </c>
      <c r="M300" s="129">
        <f t="shared" si="73"/>
        <v>196</v>
      </c>
      <c r="N300" s="129">
        <f t="shared" si="74"/>
        <v>1185</v>
      </c>
      <c r="O300" s="131"/>
      <c r="P300" s="117">
        <v>2120199</v>
      </c>
      <c r="Q300" s="133" t="s">
        <v>59</v>
      </c>
      <c r="R300" s="132">
        <f t="shared" si="68"/>
        <v>100</v>
      </c>
      <c r="S300" s="132">
        <f t="shared" si="69"/>
        <v>2</v>
      </c>
      <c r="T300" s="132">
        <f t="shared" si="70"/>
        <v>0</v>
      </c>
      <c r="U300" s="132">
        <f t="shared" si="71"/>
        <v>94</v>
      </c>
    </row>
    <row r="301" spans="1:21" ht="15" customHeight="1">
      <c r="A301" s="127" t="s">
        <v>286</v>
      </c>
      <c r="B301" s="128">
        <f>SUM(B302)</f>
        <v>2401</v>
      </c>
      <c r="C301" s="128">
        <f t="shared" si="75"/>
        <v>8633</v>
      </c>
      <c r="D301" s="128">
        <f aca="true" t="shared" si="81" ref="D301:L301">SUM(D302)</f>
        <v>0</v>
      </c>
      <c r="E301" s="128">
        <f t="shared" si="81"/>
        <v>0</v>
      </c>
      <c r="F301" s="128">
        <f t="shared" si="81"/>
        <v>0</v>
      </c>
      <c r="G301" s="128">
        <f t="shared" si="81"/>
        <v>8633</v>
      </c>
      <c r="H301" s="129">
        <f t="shared" si="72"/>
        <v>3434</v>
      </c>
      <c r="I301" s="128">
        <f t="shared" si="81"/>
        <v>0</v>
      </c>
      <c r="J301" s="128">
        <f t="shared" si="81"/>
        <v>0</v>
      </c>
      <c r="K301" s="128">
        <f t="shared" si="81"/>
        <v>0</v>
      </c>
      <c r="L301" s="128">
        <f t="shared" si="81"/>
        <v>3434</v>
      </c>
      <c r="M301" s="129">
        <f t="shared" si="73"/>
        <v>-5199</v>
      </c>
      <c r="N301" s="129">
        <f t="shared" si="74"/>
        <v>1033</v>
      </c>
      <c r="O301" s="131"/>
      <c r="P301" s="117">
        <v>21203</v>
      </c>
      <c r="Q301" s="117" t="s">
        <v>57</v>
      </c>
      <c r="R301" s="132">
        <f t="shared" si="68"/>
        <v>0</v>
      </c>
      <c r="S301" s="132">
        <f t="shared" si="69"/>
        <v>0</v>
      </c>
      <c r="T301" s="132">
        <f t="shared" si="70"/>
        <v>0</v>
      </c>
      <c r="U301" s="132">
        <f t="shared" si="71"/>
        <v>-5199</v>
      </c>
    </row>
    <row r="302" spans="1:21" ht="15" customHeight="1">
      <c r="A302" s="127" t="s">
        <v>287</v>
      </c>
      <c r="B302" s="130">
        <v>2401</v>
      </c>
      <c r="C302" s="129">
        <f t="shared" si="75"/>
        <v>8633</v>
      </c>
      <c r="D302" s="130">
        <v>0</v>
      </c>
      <c r="E302" s="130">
        <v>0</v>
      </c>
      <c r="F302" s="130"/>
      <c r="G302" s="130">
        <f>2481+815+5337</f>
        <v>8633</v>
      </c>
      <c r="H302" s="129">
        <f t="shared" si="72"/>
        <v>3434</v>
      </c>
      <c r="I302" s="130">
        <v>0</v>
      </c>
      <c r="J302" s="130">
        <v>0</v>
      </c>
      <c r="K302" s="130">
        <v>0</v>
      </c>
      <c r="L302" s="130">
        <v>3434</v>
      </c>
      <c r="M302" s="129">
        <f t="shared" si="73"/>
        <v>-5199</v>
      </c>
      <c r="N302" s="129">
        <f t="shared" si="74"/>
        <v>1033</v>
      </c>
      <c r="O302" s="131"/>
      <c r="P302" s="117">
        <v>2120399</v>
      </c>
      <c r="Q302" s="133" t="s">
        <v>59</v>
      </c>
      <c r="R302" s="132">
        <f t="shared" si="68"/>
        <v>0</v>
      </c>
      <c r="S302" s="132">
        <f t="shared" si="69"/>
        <v>0</v>
      </c>
      <c r="T302" s="132">
        <f t="shared" si="70"/>
        <v>0</v>
      </c>
      <c r="U302" s="132">
        <f t="shared" si="71"/>
        <v>-5199</v>
      </c>
    </row>
    <row r="303" spans="1:21" ht="15" customHeight="1">
      <c r="A303" s="127" t="s">
        <v>288</v>
      </c>
      <c r="B303" s="128">
        <f>SUM(B304)</f>
        <v>4678</v>
      </c>
      <c r="C303" s="128">
        <f t="shared" si="75"/>
        <v>15955</v>
      </c>
      <c r="D303" s="128">
        <f aca="true" t="shared" si="82" ref="D303:L303">SUM(D304)</f>
        <v>792</v>
      </c>
      <c r="E303" s="128">
        <f t="shared" si="82"/>
        <v>70</v>
      </c>
      <c r="F303" s="128">
        <f t="shared" si="82"/>
        <v>0</v>
      </c>
      <c r="G303" s="128">
        <f t="shared" si="82"/>
        <v>15093</v>
      </c>
      <c r="H303" s="129">
        <f t="shared" si="72"/>
        <v>13270</v>
      </c>
      <c r="I303" s="128">
        <f t="shared" si="82"/>
        <v>1112</v>
      </c>
      <c r="J303" s="128">
        <f t="shared" si="82"/>
        <v>18</v>
      </c>
      <c r="K303" s="128">
        <f t="shared" si="82"/>
        <v>0</v>
      </c>
      <c r="L303" s="128">
        <f t="shared" si="82"/>
        <v>12140</v>
      </c>
      <c r="M303" s="129">
        <f t="shared" si="73"/>
        <v>-2685</v>
      </c>
      <c r="N303" s="129">
        <f t="shared" si="74"/>
        <v>8592</v>
      </c>
      <c r="O303" s="131"/>
      <c r="P303" s="117">
        <v>21205</v>
      </c>
      <c r="Q303" s="117" t="s">
        <v>57</v>
      </c>
      <c r="R303" s="132">
        <f t="shared" si="68"/>
        <v>320</v>
      </c>
      <c r="S303" s="132">
        <f t="shared" si="69"/>
        <v>-52</v>
      </c>
      <c r="T303" s="132">
        <f t="shared" si="70"/>
        <v>0</v>
      </c>
      <c r="U303" s="132">
        <f t="shared" si="71"/>
        <v>-2953</v>
      </c>
    </row>
    <row r="304" spans="1:21" ht="15" customHeight="1">
      <c r="A304" s="127" t="s">
        <v>289</v>
      </c>
      <c r="B304" s="130">
        <v>4678</v>
      </c>
      <c r="C304" s="129">
        <f t="shared" si="75"/>
        <v>15955</v>
      </c>
      <c r="D304" s="130">
        <v>792</v>
      </c>
      <c r="E304" s="130">
        <v>70</v>
      </c>
      <c r="F304" s="130"/>
      <c r="G304" s="130">
        <v>15093</v>
      </c>
      <c r="H304" s="129">
        <f t="shared" si="72"/>
        <v>13270</v>
      </c>
      <c r="I304" s="130">
        <v>1112</v>
      </c>
      <c r="J304" s="130">
        <v>18</v>
      </c>
      <c r="K304" s="130">
        <v>0</v>
      </c>
      <c r="L304" s="130">
        <f>15204-3000-64</f>
        <v>12140</v>
      </c>
      <c r="M304" s="129">
        <f t="shared" si="73"/>
        <v>-2685</v>
      </c>
      <c r="N304" s="129">
        <f t="shared" si="74"/>
        <v>8592</v>
      </c>
      <c r="O304" s="131"/>
      <c r="P304" s="117">
        <v>2120501</v>
      </c>
      <c r="Q304" s="133" t="s">
        <v>59</v>
      </c>
      <c r="R304" s="132">
        <f t="shared" si="68"/>
        <v>320</v>
      </c>
      <c r="S304" s="132">
        <f t="shared" si="69"/>
        <v>-52</v>
      </c>
      <c r="T304" s="132">
        <f t="shared" si="70"/>
        <v>0</v>
      </c>
      <c r="U304" s="132">
        <f t="shared" si="71"/>
        <v>-2953</v>
      </c>
    </row>
    <row r="305" spans="1:21" ht="15" customHeight="1">
      <c r="A305" s="127" t="s">
        <v>290</v>
      </c>
      <c r="B305" s="128">
        <f>SUM(B306)</f>
        <v>0</v>
      </c>
      <c r="C305" s="128">
        <f t="shared" si="75"/>
        <v>390</v>
      </c>
      <c r="D305" s="128">
        <f aca="true" t="shared" si="83" ref="D305:L305">SUM(D306)</f>
        <v>34</v>
      </c>
      <c r="E305" s="128">
        <f t="shared" si="83"/>
        <v>0</v>
      </c>
      <c r="F305" s="128">
        <f t="shared" si="83"/>
        <v>0</v>
      </c>
      <c r="G305" s="128">
        <f t="shared" si="83"/>
        <v>356</v>
      </c>
      <c r="H305" s="129">
        <f t="shared" si="72"/>
        <v>231</v>
      </c>
      <c r="I305" s="128">
        <f t="shared" si="83"/>
        <v>0</v>
      </c>
      <c r="J305" s="128">
        <f t="shared" si="83"/>
        <v>0</v>
      </c>
      <c r="K305" s="128">
        <f t="shared" si="83"/>
        <v>0</v>
      </c>
      <c r="L305" s="128">
        <f t="shared" si="83"/>
        <v>231</v>
      </c>
      <c r="M305" s="129">
        <f t="shared" si="73"/>
        <v>-159</v>
      </c>
      <c r="N305" s="129">
        <f t="shared" si="74"/>
        <v>231</v>
      </c>
      <c r="O305" s="131"/>
      <c r="P305" s="117">
        <v>21299</v>
      </c>
      <c r="Q305" s="117" t="s">
        <v>57</v>
      </c>
      <c r="R305" s="132">
        <f t="shared" si="68"/>
        <v>-34</v>
      </c>
      <c r="S305" s="132">
        <f t="shared" si="69"/>
        <v>0</v>
      </c>
      <c r="T305" s="132">
        <f t="shared" si="70"/>
        <v>0</v>
      </c>
      <c r="U305" s="132">
        <f t="shared" si="71"/>
        <v>-125</v>
      </c>
    </row>
    <row r="306" spans="1:21" ht="15" customHeight="1">
      <c r="A306" s="127" t="s">
        <v>291</v>
      </c>
      <c r="B306" s="130"/>
      <c r="C306" s="129">
        <f t="shared" si="75"/>
        <v>390</v>
      </c>
      <c r="D306" s="130">
        <v>34</v>
      </c>
      <c r="E306" s="130">
        <v>0</v>
      </c>
      <c r="F306" s="130"/>
      <c r="G306" s="130">
        <v>356</v>
      </c>
      <c r="H306" s="129">
        <f t="shared" si="72"/>
        <v>231</v>
      </c>
      <c r="I306" s="130">
        <v>0</v>
      </c>
      <c r="J306" s="130">
        <v>0</v>
      </c>
      <c r="K306" s="130">
        <v>0</v>
      </c>
      <c r="L306" s="130">
        <v>231</v>
      </c>
      <c r="M306" s="129">
        <f t="shared" si="73"/>
        <v>-159</v>
      </c>
      <c r="N306" s="129">
        <f t="shared" si="74"/>
        <v>231</v>
      </c>
      <c r="O306" s="131"/>
      <c r="P306" s="117">
        <v>2129999</v>
      </c>
      <c r="Q306" s="133" t="s">
        <v>59</v>
      </c>
      <c r="R306" s="132">
        <f t="shared" si="68"/>
        <v>-34</v>
      </c>
      <c r="S306" s="132">
        <f t="shared" si="69"/>
        <v>0</v>
      </c>
      <c r="T306" s="132">
        <f t="shared" si="70"/>
        <v>0</v>
      </c>
      <c r="U306" s="132">
        <f t="shared" si="71"/>
        <v>-125</v>
      </c>
    </row>
    <row r="307" spans="1:21" ht="15" customHeight="1">
      <c r="A307" s="127" t="s">
        <v>292</v>
      </c>
      <c r="B307" s="129">
        <f>SUM(B308,B317,B322,B329)</f>
        <v>2432</v>
      </c>
      <c r="C307" s="129">
        <f t="shared" si="75"/>
        <v>2664</v>
      </c>
      <c r="D307" s="129">
        <f>SUM(D308,D317,D322,D329)</f>
        <v>558</v>
      </c>
      <c r="E307" s="129">
        <f>SUM(E308,E317,E322,E329)</f>
        <v>42</v>
      </c>
      <c r="F307" s="129">
        <f>SUM(F308,F317,F322,F329)</f>
        <v>0</v>
      </c>
      <c r="G307" s="129">
        <f>SUM(G308,G317,G322,G329)</f>
        <v>2064</v>
      </c>
      <c r="H307" s="129">
        <f t="shared" si="72"/>
        <v>2487</v>
      </c>
      <c r="I307" s="129">
        <f>SUM(I308,I317,I322,I329)</f>
        <v>470</v>
      </c>
      <c r="J307" s="129">
        <f>SUM(J308,J317,J322,J329)</f>
        <v>30</v>
      </c>
      <c r="K307" s="129">
        <f>SUM(K308,K317,K322,K329)</f>
        <v>0</v>
      </c>
      <c r="L307" s="129">
        <f>SUM(L308,L317,L322,L329)</f>
        <v>1987</v>
      </c>
      <c r="M307" s="129">
        <f t="shared" si="73"/>
        <v>-177</v>
      </c>
      <c r="N307" s="129">
        <f t="shared" si="74"/>
        <v>55</v>
      </c>
      <c r="O307" s="131"/>
      <c r="P307" s="117">
        <v>213</v>
      </c>
      <c r="Q307" s="117" t="s">
        <v>55</v>
      </c>
      <c r="R307" s="132">
        <f t="shared" si="68"/>
        <v>-88</v>
      </c>
      <c r="S307" s="132">
        <f t="shared" si="69"/>
        <v>-12</v>
      </c>
      <c r="T307" s="132">
        <f t="shared" si="70"/>
        <v>0</v>
      </c>
      <c r="U307" s="132">
        <f t="shared" si="71"/>
        <v>-77</v>
      </c>
    </row>
    <row r="308" spans="1:21" ht="15" customHeight="1">
      <c r="A308" s="127" t="s">
        <v>293</v>
      </c>
      <c r="B308" s="128">
        <f>SUM(B309:B316)</f>
        <v>641</v>
      </c>
      <c r="C308" s="128">
        <f t="shared" si="75"/>
        <v>749</v>
      </c>
      <c r="D308" s="128">
        <f>SUM(D309:D316)</f>
        <v>558</v>
      </c>
      <c r="E308" s="128">
        <f>SUM(E309:E316)</f>
        <v>42</v>
      </c>
      <c r="F308" s="128">
        <f>SUM(F309:F316)</f>
        <v>0</v>
      </c>
      <c r="G308" s="128">
        <f>SUM(G309:G316)</f>
        <v>149</v>
      </c>
      <c r="H308" s="129">
        <f t="shared" si="72"/>
        <v>649</v>
      </c>
      <c r="I308" s="128">
        <f>SUM(I309:I316)</f>
        <v>470</v>
      </c>
      <c r="J308" s="128">
        <f>SUM(J309:J316)</f>
        <v>30</v>
      </c>
      <c r="K308" s="128">
        <f>SUM(K309:K316)</f>
        <v>0</v>
      </c>
      <c r="L308" s="128">
        <f>SUM(L309:L316)</f>
        <v>149</v>
      </c>
      <c r="M308" s="129">
        <f t="shared" si="73"/>
        <v>-100</v>
      </c>
      <c r="N308" s="129">
        <f t="shared" si="74"/>
        <v>8</v>
      </c>
      <c r="O308" s="131"/>
      <c r="P308" s="117">
        <v>21301</v>
      </c>
      <c r="Q308" s="117" t="s">
        <v>57</v>
      </c>
      <c r="R308" s="132">
        <f t="shared" si="68"/>
        <v>-88</v>
      </c>
      <c r="S308" s="132">
        <f t="shared" si="69"/>
        <v>-12</v>
      </c>
      <c r="T308" s="132">
        <f t="shared" si="70"/>
        <v>0</v>
      </c>
      <c r="U308" s="132">
        <f t="shared" si="71"/>
        <v>0</v>
      </c>
    </row>
    <row r="309" spans="1:21" ht="15" customHeight="1">
      <c r="A309" s="127" t="s">
        <v>58</v>
      </c>
      <c r="B309" s="130">
        <v>148</v>
      </c>
      <c r="C309" s="129">
        <f t="shared" si="75"/>
        <v>172</v>
      </c>
      <c r="D309" s="130">
        <v>146</v>
      </c>
      <c r="E309" s="130">
        <v>26</v>
      </c>
      <c r="F309" s="130"/>
      <c r="G309" s="130">
        <v>0</v>
      </c>
      <c r="H309" s="129">
        <f t="shared" si="72"/>
        <v>120</v>
      </c>
      <c r="I309" s="130">
        <v>92</v>
      </c>
      <c r="J309" s="130">
        <v>28</v>
      </c>
      <c r="K309" s="130">
        <v>0</v>
      </c>
      <c r="L309" s="130">
        <v>0</v>
      </c>
      <c r="M309" s="129">
        <f t="shared" si="73"/>
        <v>-52</v>
      </c>
      <c r="N309" s="129">
        <f t="shared" si="74"/>
        <v>-28</v>
      </c>
      <c r="O309" s="131"/>
      <c r="P309" s="117">
        <v>2130101</v>
      </c>
      <c r="Q309" s="133" t="s">
        <v>59</v>
      </c>
      <c r="R309" s="132">
        <f t="shared" si="68"/>
        <v>-54</v>
      </c>
      <c r="S309" s="132">
        <f t="shared" si="69"/>
        <v>2</v>
      </c>
      <c r="T309" s="132">
        <f t="shared" si="70"/>
        <v>0</v>
      </c>
      <c r="U309" s="132">
        <f t="shared" si="71"/>
        <v>0</v>
      </c>
    </row>
    <row r="310" spans="1:21" ht="15" customHeight="1">
      <c r="A310" s="127" t="s">
        <v>294</v>
      </c>
      <c r="B310" s="130">
        <v>473</v>
      </c>
      <c r="C310" s="129">
        <f t="shared" si="75"/>
        <v>441</v>
      </c>
      <c r="D310" s="130">
        <v>412</v>
      </c>
      <c r="E310" s="130">
        <v>16</v>
      </c>
      <c r="F310" s="130"/>
      <c r="G310" s="130">
        <v>13</v>
      </c>
      <c r="H310" s="129">
        <f t="shared" si="72"/>
        <v>393</v>
      </c>
      <c r="I310" s="130">
        <v>378</v>
      </c>
      <c r="J310" s="130">
        <v>2</v>
      </c>
      <c r="K310" s="130">
        <v>0</v>
      </c>
      <c r="L310" s="130">
        <v>13</v>
      </c>
      <c r="M310" s="129">
        <f t="shared" si="73"/>
        <v>-48</v>
      </c>
      <c r="N310" s="129">
        <f t="shared" si="74"/>
        <v>-80</v>
      </c>
      <c r="O310" s="131"/>
      <c r="P310" s="117">
        <v>2130104</v>
      </c>
      <c r="Q310" s="133" t="s">
        <v>59</v>
      </c>
      <c r="R310" s="132">
        <f t="shared" si="68"/>
        <v>-34</v>
      </c>
      <c r="S310" s="132">
        <f t="shared" si="69"/>
        <v>-14</v>
      </c>
      <c r="T310" s="132">
        <f t="shared" si="70"/>
        <v>0</v>
      </c>
      <c r="U310" s="132">
        <f t="shared" si="71"/>
        <v>0</v>
      </c>
    </row>
    <row r="311" spans="1:21" ht="15" customHeight="1">
      <c r="A311" s="127" t="s">
        <v>295</v>
      </c>
      <c r="B311" s="130">
        <v>0</v>
      </c>
      <c r="C311" s="129">
        <f t="shared" si="75"/>
        <v>4</v>
      </c>
      <c r="D311" s="130">
        <v>0</v>
      </c>
      <c r="E311" s="130">
        <v>0</v>
      </c>
      <c r="F311" s="130"/>
      <c r="G311" s="130">
        <v>4</v>
      </c>
      <c r="H311" s="129">
        <f t="shared" si="72"/>
        <v>4</v>
      </c>
      <c r="I311" s="130">
        <v>0</v>
      </c>
      <c r="J311" s="130">
        <v>0</v>
      </c>
      <c r="K311" s="130">
        <v>0</v>
      </c>
      <c r="L311" s="130">
        <v>4</v>
      </c>
      <c r="M311" s="129">
        <f t="shared" si="73"/>
        <v>0</v>
      </c>
      <c r="N311" s="129">
        <f t="shared" si="74"/>
        <v>4</v>
      </c>
      <c r="O311" s="131"/>
      <c r="P311" s="117">
        <v>2130106</v>
      </c>
      <c r="Q311" s="133" t="s">
        <v>59</v>
      </c>
      <c r="R311" s="132">
        <f t="shared" si="68"/>
        <v>0</v>
      </c>
      <c r="S311" s="132">
        <f t="shared" si="69"/>
        <v>0</v>
      </c>
      <c r="T311" s="132">
        <f t="shared" si="70"/>
        <v>0</v>
      </c>
      <c r="U311" s="132">
        <f t="shared" si="71"/>
        <v>0</v>
      </c>
    </row>
    <row r="312" spans="1:21" ht="15" customHeight="1">
      <c r="A312" s="127" t="s">
        <v>296</v>
      </c>
      <c r="B312" s="130">
        <v>15</v>
      </c>
      <c r="C312" s="129">
        <f t="shared" si="75"/>
        <v>3</v>
      </c>
      <c r="D312" s="130">
        <v>0</v>
      </c>
      <c r="E312" s="130">
        <v>0</v>
      </c>
      <c r="F312" s="130"/>
      <c r="G312" s="130">
        <v>3</v>
      </c>
      <c r="H312" s="129">
        <f t="shared" si="72"/>
        <v>3</v>
      </c>
      <c r="I312" s="130">
        <v>0</v>
      </c>
      <c r="J312" s="130">
        <v>0</v>
      </c>
      <c r="K312" s="130">
        <v>0</v>
      </c>
      <c r="L312" s="130">
        <v>3</v>
      </c>
      <c r="M312" s="129">
        <f t="shared" si="73"/>
        <v>0</v>
      </c>
      <c r="N312" s="129">
        <f t="shared" si="74"/>
        <v>-12</v>
      </c>
      <c r="O312" s="131"/>
      <c r="P312" s="117">
        <v>2130108</v>
      </c>
      <c r="Q312" s="133" t="s">
        <v>59</v>
      </c>
      <c r="R312" s="132">
        <f t="shared" si="68"/>
        <v>0</v>
      </c>
      <c r="S312" s="132">
        <f t="shared" si="69"/>
        <v>0</v>
      </c>
      <c r="T312" s="132">
        <f t="shared" si="70"/>
        <v>0</v>
      </c>
      <c r="U312" s="132">
        <f t="shared" si="71"/>
        <v>0</v>
      </c>
    </row>
    <row r="313" spans="1:21" ht="15" customHeight="1">
      <c r="A313" s="127" t="s">
        <v>617</v>
      </c>
      <c r="B313" s="130">
        <v>0</v>
      </c>
      <c r="C313" s="129">
        <f t="shared" si="75"/>
        <v>40</v>
      </c>
      <c r="D313" s="130">
        <v>0</v>
      </c>
      <c r="E313" s="130">
        <v>0</v>
      </c>
      <c r="F313" s="130"/>
      <c r="G313" s="130">
        <v>40</v>
      </c>
      <c r="H313" s="129">
        <f t="shared" si="72"/>
        <v>18</v>
      </c>
      <c r="I313" s="130">
        <v>0</v>
      </c>
      <c r="J313" s="130">
        <v>0</v>
      </c>
      <c r="K313" s="130">
        <v>0</v>
      </c>
      <c r="L313" s="130">
        <v>18</v>
      </c>
      <c r="M313" s="129">
        <f t="shared" si="73"/>
        <v>-22</v>
      </c>
      <c r="N313" s="129">
        <f t="shared" si="74"/>
        <v>18</v>
      </c>
      <c r="O313" s="131"/>
      <c r="P313" s="117">
        <v>2130109</v>
      </c>
      <c r="Q313" s="133" t="s">
        <v>59</v>
      </c>
      <c r="R313" s="132">
        <f t="shared" si="68"/>
        <v>0</v>
      </c>
      <c r="S313" s="132">
        <f t="shared" si="69"/>
        <v>0</v>
      </c>
      <c r="T313" s="132">
        <f t="shared" si="70"/>
        <v>0</v>
      </c>
      <c r="U313" s="132">
        <f t="shared" si="71"/>
        <v>-22</v>
      </c>
    </row>
    <row r="314" spans="1:21" ht="15" customHeight="1">
      <c r="A314" s="127" t="s">
        <v>297</v>
      </c>
      <c r="B314" s="130">
        <v>5</v>
      </c>
      <c r="C314" s="129">
        <f t="shared" si="75"/>
        <v>3</v>
      </c>
      <c r="D314" s="130">
        <v>0</v>
      </c>
      <c r="E314" s="130">
        <v>0</v>
      </c>
      <c r="F314" s="130"/>
      <c r="G314" s="130">
        <v>3</v>
      </c>
      <c r="H314" s="129">
        <f t="shared" si="72"/>
        <v>3</v>
      </c>
      <c r="I314" s="130">
        <v>0</v>
      </c>
      <c r="J314" s="130">
        <v>0</v>
      </c>
      <c r="K314" s="130">
        <v>0</v>
      </c>
      <c r="L314" s="130">
        <v>3</v>
      </c>
      <c r="M314" s="129">
        <f t="shared" si="73"/>
        <v>0</v>
      </c>
      <c r="N314" s="129">
        <f t="shared" si="74"/>
        <v>-2</v>
      </c>
      <c r="O314" s="131"/>
      <c r="P314" s="117">
        <v>2130125</v>
      </c>
      <c r="Q314" s="133" t="s">
        <v>59</v>
      </c>
      <c r="R314" s="132">
        <f t="shared" si="68"/>
        <v>0</v>
      </c>
      <c r="S314" s="132">
        <f t="shared" si="69"/>
        <v>0</v>
      </c>
      <c r="T314" s="132">
        <f t="shared" si="70"/>
        <v>0</v>
      </c>
      <c r="U314" s="132">
        <f t="shared" si="71"/>
        <v>0</v>
      </c>
    </row>
    <row r="315" spans="1:21" ht="15" customHeight="1">
      <c r="A315" s="127" t="s">
        <v>298</v>
      </c>
      <c r="B315" s="130">
        <v>0</v>
      </c>
      <c r="C315" s="129">
        <f t="shared" si="75"/>
        <v>5</v>
      </c>
      <c r="D315" s="130">
        <v>0</v>
      </c>
      <c r="E315" s="130">
        <v>0</v>
      </c>
      <c r="F315" s="130"/>
      <c r="G315" s="130">
        <v>5</v>
      </c>
      <c r="H315" s="129">
        <f t="shared" si="72"/>
        <v>5</v>
      </c>
      <c r="I315" s="130">
        <v>0</v>
      </c>
      <c r="J315" s="130">
        <v>0</v>
      </c>
      <c r="K315" s="130">
        <v>0</v>
      </c>
      <c r="L315" s="130">
        <v>5</v>
      </c>
      <c r="M315" s="129">
        <f t="shared" si="73"/>
        <v>0</v>
      </c>
      <c r="N315" s="129">
        <f t="shared" si="74"/>
        <v>5</v>
      </c>
      <c r="O315" s="131"/>
      <c r="P315" s="117">
        <v>2130153</v>
      </c>
      <c r="Q315" s="133" t="s">
        <v>59</v>
      </c>
      <c r="R315" s="132">
        <f t="shared" si="68"/>
        <v>0</v>
      </c>
      <c r="S315" s="132">
        <f t="shared" si="69"/>
        <v>0</v>
      </c>
      <c r="T315" s="132">
        <f t="shared" si="70"/>
        <v>0</v>
      </c>
      <c r="U315" s="132">
        <f t="shared" si="71"/>
        <v>0</v>
      </c>
    </row>
    <row r="316" spans="1:21" ht="15" customHeight="1">
      <c r="A316" s="127" t="s">
        <v>299</v>
      </c>
      <c r="B316" s="130">
        <v>0</v>
      </c>
      <c r="C316" s="129">
        <f t="shared" si="75"/>
        <v>81</v>
      </c>
      <c r="D316" s="130">
        <v>0</v>
      </c>
      <c r="E316" s="130">
        <v>0</v>
      </c>
      <c r="F316" s="130"/>
      <c r="G316" s="130">
        <v>81</v>
      </c>
      <c r="H316" s="129">
        <f t="shared" si="72"/>
        <v>103</v>
      </c>
      <c r="I316" s="130">
        <v>0</v>
      </c>
      <c r="J316" s="130">
        <v>0</v>
      </c>
      <c r="K316" s="130">
        <v>0</v>
      </c>
      <c r="L316" s="130">
        <v>103</v>
      </c>
      <c r="M316" s="129">
        <f t="shared" si="73"/>
        <v>22</v>
      </c>
      <c r="N316" s="129">
        <f t="shared" si="74"/>
        <v>103</v>
      </c>
      <c r="O316" s="131"/>
      <c r="P316" s="117">
        <v>2130199</v>
      </c>
      <c r="Q316" s="133" t="s">
        <v>59</v>
      </c>
      <c r="R316" s="132">
        <f t="shared" si="68"/>
        <v>0</v>
      </c>
      <c r="S316" s="132">
        <f t="shared" si="69"/>
        <v>0</v>
      </c>
      <c r="T316" s="132">
        <f t="shared" si="70"/>
        <v>0</v>
      </c>
      <c r="U316" s="132">
        <f t="shared" si="71"/>
        <v>22</v>
      </c>
    </row>
    <row r="317" spans="1:21" ht="15" customHeight="1">
      <c r="A317" s="127" t="s">
        <v>300</v>
      </c>
      <c r="B317" s="128">
        <f>SUM(B318:B321)</f>
        <v>127</v>
      </c>
      <c r="C317" s="128">
        <f t="shared" si="75"/>
        <v>180</v>
      </c>
      <c r="D317" s="128">
        <f>SUM(D318:D321)</f>
        <v>0</v>
      </c>
      <c r="E317" s="128">
        <f>SUM(E318:E321)</f>
        <v>0</v>
      </c>
      <c r="F317" s="128">
        <f>SUM(F318:F321)</f>
        <v>0</v>
      </c>
      <c r="G317" s="128">
        <f>SUM(G318:G321)</f>
        <v>180</v>
      </c>
      <c r="H317" s="129">
        <f t="shared" si="72"/>
        <v>388</v>
      </c>
      <c r="I317" s="128">
        <f>SUM(I318:I321)</f>
        <v>0</v>
      </c>
      <c r="J317" s="128">
        <f>SUM(J318:J321)</f>
        <v>0</v>
      </c>
      <c r="K317" s="128">
        <f>SUM(K318:K321)</f>
        <v>0</v>
      </c>
      <c r="L317" s="128">
        <f>SUM(L318:L321)</f>
        <v>388</v>
      </c>
      <c r="M317" s="129">
        <f t="shared" si="73"/>
        <v>208</v>
      </c>
      <c r="N317" s="129">
        <f t="shared" si="74"/>
        <v>261</v>
      </c>
      <c r="O317" s="131"/>
      <c r="P317" s="117">
        <v>21302</v>
      </c>
      <c r="Q317" s="117" t="s">
        <v>57</v>
      </c>
      <c r="R317" s="132">
        <f t="shared" si="68"/>
        <v>0</v>
      </c>
      <c r="S317" s="132">
        <f t="shared" si="69"/>
        <v>0</v>
      </c>
      <c r="T317" s="132">
        <f t="shared" si="70"/>
        <v>0</v>
      </c>
      <c r="U317" s="132">
        <f t="shared" si="71"/>
        <v>208</v>
      </c>
    </row>
    <row r="318" spans="1:21" ht="15" customHeight="1">
      <c r="A318" s="127" t="s">
        <v>301</v>
      </c>
      <c r="B318" s="130">
        <v>18</v>
      </c>
      <c r="C318" s="129">
        <f t="shared" si="75"/>
        <v>0</v>
      </c>
      <c r="D318" s="130"/>
      <c r="E318" s="130"/>
      <c r="F318" s="130"/>
      <c r="G318" s="130"/>
      <c r="H318" s="129">
        <f t="shared" si="72"/>
        <v>0</v>
      </c>
      <c r="I318" s="130"/>
      <c r="J318" s="130"/>
      <c r="K318" s="130"/>
      <c r="L318" s="130">
        <v>0</v>
      </c>
      <c r="M318" s="129">
        <f t="shared" si="73"/>
        <v>0</v>
      </c>
      <c r="N318" s="129">
        <f t="shared" si="74"/>
        <v>-18</v>
      </c>
      <c r="O318" s="131"/>
      <c r="P318" s="117">
        <v>2130207</v>
      </c>
      <c r="Q318" s="133" t="s">
        <v>59</v>
      </c>
      <c r="R318" s="132">
        <f t="shared" si="68"/>
        <v>0</v>
      </c>
      <c r="S318" s="132">
        <f t="shared" si="69"/>
        <v>0</v>
      </c>
      <c r="T318" s="132">
        <f t="shared" si="70"/>
        <v>0</v>
      </c>
      <c r="U318" s="132">
        <f t="shared" si="71"/>
        <v>0</v>
      </c>
    </row>
    <row r="319" spans="1:21" ht="15" customHeight="1">
      <c r="A319" s="127" t="s">
        <v>302</v>
      </c>
      <c r="B319" s="130">
        <v>1</v>
      </c>
      <c r="C319" s="129">
        <f t="shared" si="75"/>
        <v>0</v>
      </c>
      <c r="D319" s="130"/>
      <c r="E319" s="130"/>
      <c r="F319" s="130"/>
      <c r="G319" s="130"/>
      <c r="H319" s="129">
        <f t="shared" si="72"/>
        <v>0</v>
      </c>
      <c r="I319" s="130"/>
      <c r="J319" s="130"/>
      <c r="K319" s="130"/>
      <c r="L319" s="130">
        <v>0</v>
      </c>
      <c r="M319" s="129">
        <f t="shared" si="73"/>
        <v>0</v>
      </c>
      <c r="N319" s="129">
        <f t="shared" si="74"/>
        <v>-1</v>
      </c>
      <c r="O319" s="131"/>
      <c r="P319" s="117">
        <v>2130209</v>
      </c>
      <c r="Q319" s="133" t="s">
        <v>59</v>
      </c>
      <c r="R319" s="132">
        <f t="shared" si="68"/>
        <v>0</v>
      </c>
      <c r="S319" s="132">
        <f t="shared" si="69"/>
        <v>0</v>
      </c>
      <c r="T319" s="132">
        <f t="shared" si="70"/>
        <v>0</v>
      </c>
      <c r="U319" s="132">
        <f t="shared" si="71"/>
        <v>0</v>
      </c>
    </row>
    <row r="320" spans="1:21" ht="15" customHeight="1">
      <c r="A320" s="127" t="s">
        <v>303</v>
      </c>
      <c r="B320" s="130">
        <v>30</v>
      </c>
      <c r="C320" s="129">
        <f t="shared" si="75"/>
        <v>56</v>
      </c>
      <c r="D320" s="130"/>
      <c r="E320" s="130"/>
      <c r="F320" s="130"/>
      <c r="G320" s="130">
        <v>56</v>
      </c>
      <c r="H320" s="129">
        <f t="shared" si="72"/>
        <v>94</v>
      </c>
      <c r="I320" s="130">
        <v>0</v>
      </c>
      <c r="J320" s="130">
        <v>0</v>
      </c>
      <c r="K320" s="130">
        <v>0</v>
      </c>
      <c r="L320" s="130">
        <v>94</v>
      </c>
      <c r="M320" s="129">
        <f t="shared" si="73"/>
        <v>38</v>
      </c>
      <c r="N320" s="129">
        <f t="shared" si="74"/>
        <v>64</v>
      </c>
      <c r="O320" s="131"/>
      <c r="P320" s="117">
        <v>2130234</v>
      </c>
      <c r="Q320" s="133" t="s">
        <v>59</v>
      </c>
      <c r="R320" s="132">
        <f t="shared" si="68"/>
        <v>0</v>
      </c>
      <c r="S320" s="132">
        <f t="shared" si="69"/>
        <v>0</v>
      </c>
      <c r="T320" s="132">
        <f t="shared" si="70"/>
        <v>0</v>
      </c>
      <c r="U320" s="132">
        <f t="shared" si="71"/>
        <v>38</v>
      </c>
    </row>
    <row r="321" spans="1:21" ht="15" customHeight="1">
      <c r="A321" s="127" t="s">
        <v>304</v>
      </c>
      <c r="B321" s="130">
        <v>78</v>
      </c>
      <c r="C321" s="129">
        <f t="shared" si="75"/>
        <v>124</v>
      </c>
      <c r="D321" s="130">
        <v>0</v>
      </c>
      <c r="E321" s="130">
        <v>0</v>
      </c>
      <c r="F321" s="130"/>
      <c r="G321" s="130">
        <v>124</v>
      </c>
      <c r="H321" s="129">
        <f t="shared" si="72"/>
        <v>294</v>
      </c>
      <c r="I321" s="130">
        <v>0</v>
      </c>
      <c r="J321" s="130">
        <v>0</v>
      </c>
      <c r="K321" s="130">
        <v>0</v>
      </c>
      <c r="L321" s="130">
        <v>294</v>
      </c>
      <c r="M321" s="129">
        <f t="shared" si="73"/>
        <v>170</v>
      </c>
      <c r="N321" s="129">
        <f t="shared" si="74"/>
        <v>216</v>
      </c>
      <c r="O321" s="131"/>
      <c r="P321" s="117">
        <v>2130299</v>
      </c>
      <c r="Q321" s="133" t="s">
        <v>59</v>
      </c>
      <c r="R321" s="132">
        <f t="shared" si="68"/>
        <v>0</v>
      </c>
      <c r="S321" s="132">
        <f t="shared" si="69"/>
        <v>0</v>
      </c>
      <c r="T321" s="132">
        <f t="shared" si="70"/>
        <v>0</v>
      </c>
      <c r="U321" s="132">
        <f t="shared" si="71"/>
        <v>170</v>
      </c>
    </row>
    <row r="322" spans="1:21" ht="15" customHeight="1">
      <c r="A322" s="127" t="s">
        <v>305</v>
      </c>
      <c r="B322" s="128">
        <f>SUM(B323:B328)</f>
        <v>1652</v>
      </c>
      <c r="C322" s="128">
        <f t="shared" si="75"/>
        <v>1735</v>
      </c>
      <c r="D322" s="128">
        <f>SUM(D323:D328)</f>
        <v>0</v>
      </c>
      <c r="E322" s="128">
        <f>SUM(E323:E328)</f>
        <v>0</v>
      </c>
      <c r="F322" s="128">
        <f>SUM(F323:F328)</f>
        <v>0</v>
      </c>
      <c r="G322" s="128">
        <f>SUM(G323:G328)</f>
        <v>1735</v>
      </c>
      <c r="H322" s="129">
        <f t="shared" si="72"/>
        <v>1450</v>
      </c>
      <c r="I322" s="128">
        <f>SUM(I323:I328)</f>
        <v>0</v>
      </c>
      <c r="J322" s="128">
        <f>SUM(J323:J328)</f>
        <v>0</v>
      </c>
      <c r="K322" s="128">
        <f>SUM(K323:K328)</f>
        <v>0</v>
      </c>
      <c r="L322" s="128">
        <f>SUM(L323:L328)</f>
        <v>1450</v>
      </c>
      <c r="M322" s="129">
        <f t="shared" si="73"/>
        <v>-285</v>
      </c>
      <c r="N322" s="129">
        <f t="shared" si="74"/>
        <v>-202</v>
      </c>
      <c r="O322" s="131"/>
      <c r="P322" s="117">
        <v>21303</v>
      </c>
      <c r="Q322" s="117" t="s">
        <v>57</v>
      </c>
      <c r="R322" s="132">
        <f t="shared" si="68"/>
        <v>0</v>
      </c>
      <c r="S322" s="132">
        <f t="shared" si="69"/>
        <v>0</v>
      </c>
      <c r="T322" s="132">
        <f t="shared" si="70"/>
        <v>0</v>
      </c>
      <c r="U322" s="132">
        <f t="shared" si="71"/>
        <v>-285</v>
      </c>
    </row>
    <row r="323" spans="1:21" ht="15" customHeight="1">
      <c r="A323" s="127" t="s">
        <v>613</v>
      </c>
      <c r="B323" s="130"/>
      <c r="C323" s="129">
        <f t="shared" si="75"/>
        <v>0</v>
      </c>
      <c r="D323" s="130">
        <v>0</v>
      </c>
      <c r="E323" s="130">
        <v>0</v>
      </c>
      <c r="F323" s="130"/>
      <c r="G323" s="130"/>
      <c r="H323" s="129">
        <f t="shared" si="72"/>
        <v>53</v>
      </c>
      <c r="I323" s="130">
        <v>0</v>
      </c>
      <c r="J323" s="130">
        <v>0</v>
      </c>
      <c r="K323" s="130">
        <v>0</v>
      </c>
      <c r="L323" s="130">
        <v>53</v>
      </c>
      <c r="M323" s="129">
        <f t="shared" si="73"/>
        <v>53</v>
      </c>
      <c r="N323" s="129">
        <f t="shared" si="74"/>
        <v>53</v>
      </c>
      <c r="O323" s="131"/>
      <c r="P323" s="117">
        <v>2130302</v>
      </c>
      <c r="Q323" s="133" t="s">
        <v>59</v>
      </c>
      <c r="R323" s="132">
        <f t="shared" si="68"/>
        <v>0</v>
      </c>
      <c r="S323" s="132">
        <f t="shared" si="69"/>
        <v>0</v>
      </c>
      <c r="T323" s="132">
        <f t="shared" si="70"/>
        <v>0</v>
      </c>
      <c r="U323" s="132">
        <f t="shared" si="71"/>
        <v>53</v>
      </c>
    </row>
    <row r="324" spans="1:21" ht="15" customHeight="1">
      <c r="A324" s="127" t="s">
        <v>614</v>
      </c>
      <c r="B324" s="130">
        <v>10</v>
      </c>
      <c r="C324" s="129">
        <f>SUM(D324:G324)</f>
        <v>5</v>
      </c>
      <c r="D324" s="130">
        <v>0</v>
      </c>
      <c r="E324" s="130">
        <v>0</v>
      </c>
      <c r="F324" s="130"/>
      <c r="G324" s="130">
        <v>5</v>
      </c>
      <c r="H324" s="129">
        <f>SUM(I324:L324)</f>
        <v>4</v>
      </c>
      <c r="I324" s="130">
        <v>0</v>
      </c>
      <c r="J324" s="130">
        <v>0</v>
      </c>
      <c r="K324" s="130">
        <v>0</v>
      </c>
      <c r="L324" s="130">
        <v>4</v>
      </c>
      <c r="M324" s="129">
        <f>H324-C324</f>
        <v>-1</v>
      </c>
      <c r="N324" s="129">
        <f>H324-B324</f>
        <v>-6</v>
      </c>
      <c r="O324" s="131"/>
      <c r="P324" s="117">
        <v>2130310</v>
      </c>
      <c r="Q324" s="133" t="s">
        <v>59</v>
      </c>
      <c r="R324" s="132">
        <f>I324-D324</f>
        <v>0</v>
      </c>
      <c r="S324" s="132">
        <f>J324-E324</f>
        <v>0</v>
      </c>
      <c r="T324" s="132">
        <f>K324-F324</f>
        <v>0</v>
      </c>
      <c r="U324" s="132">
        <f>L324-G324</f>
        <v>-1</v>
      </c>
    </row>
    <row r="325" spans="1:21" ht="15" customHeight="1">
      <c r="A325" s="127" t="s">
        <v>615</v>
      </c>
      <c r="B325" s="130">
        <v>1564</v>
      </c>
      <c r="C325" s="129">
        <f aca="true" t="shared" si="84" ref="C325:C382">SUM(D325:G325)</f>
        <v>1592</v>
      </c>
      <c r="D325" s="130">
        <v>0</v>
      </c>
      <c r="E325" s="130">
        <v>0</v>
      </c>
      <c r="F325" s="130"/>
      <c r="G325" s="130">
        <v>1592</v>
      </c>
      <c r="H325" s="129">
        <f t="shared" si="72"/>
        <v>1024</v>
      </c>
      <c r="I325" s="130">
        <v>0</v>
      </c>
      <c r="J325" s="130">
        <v>0</v>
      </c>
      <c r="K325" s="130">
        <v>0</v>
      </c>
      <c r="L325" s="130">
        <v>1024</v>
      </c>
      <c r="M325" s="129">
        <f t="shared" si="73"/>
        <v>-568</v>
      </c>
      <c r="N325" s="129">
        <f t="shared" si="74"/>
        <v>-540</v>
      </c>
      <c r="O325" s="131"/>
      <c r="P325" s="117">
        <v>2130311</v>
      </c>
      <c r="Q325" s="133" t="s">
        <v>59</v>
      </c>
      <c r="R325" s="132">
        <f t="shared" si="68"/>
        <v>0</v>
      </c>
      <c r="S325" s="132">
        <f t="shared" si="69"/>
        <v>0</v>
      </c>
      <c r="T325" s="132">
        <f t="shared" si="70"/>
        <v>0</v>
      </c>
      <c r="U325" s="132">
        <f t="shared" si="71"/>
        <v>-568</v>
      </c>
    </row>
    <row r="326" spans="1:21" ht="15" customHeight="1">
      <c r="A326" s="127" t="s">
        <v>616</v>
      </c>
      <c r="B326" s="130">
        <v>23</v>
      </c>
      <c r="C326" s="129">
        <f t="shared" si="84"/>
        <v>45</v>
      </c>
      <c r="D326" s="130">
        <v>0</v>
      </c>
      <c r="E326" s="130">
        <v>0</v>
      </c>
      <c r="F326" s="130"/>
      <c r="G326" s="130">
        <v>45</v>
      </c>
      <c r="H326" s="129">
        <f t="shared" si="72"/>
        <v>120</v>
      </c>
      <c r="I326" s="130">
        <v>0</v>
      </c>
      <c r="J326" s="130">
        <v>0</v>
      </c>
      <c r="K326" s="130">
        <v>0</v>
      </c>
      <c r="L326" s="130">
        <v>120</v>
      </c>
      <c r="M326" s="129">
        <f t="shared" si="73"/>
        <v>75</v>
      </c>
      <c r="N326" s="129">
        <f t="shared" si="74"/>
        <v>97</v>
      </c>
      <c r="O326" s="131"/>
      <c r="P326" s="117">
        <v>2130314</v>
      </c>
      <c r="Q326" s="133" t="s">
        <v>59</v>
      </c>
      <c r="R326" s="132">
        <f t="shared" si="68"/>
        <v>0</v>
      </c>
      <c r="S326" s="132">
        <f t="shared" si="69"/>
        <v>0</v>
      </c>
      <c r="T326" s="132">
        <f t="shared" si="70"/>
        <v>0</v>
      </c>
      <c r="U326" s="132">
        <f t="shared" si="71"/>
        <v>75</v>
      </c>
    </row>
    <row r="327" spans="1:21" ht="15" customHeight="1">
      <c r="A327" s="127" t="s">
        <v>626</v>
      </c>
      <c r="B327" s="130"/>
      <c r="C327" s="129">
        <f>SUM(D327:G327)</f>
        <v>0</v>
      </c>
      <c r="D327" s="130">
        <v>0</v>
      </c>
      <c r="E327" s="130">
        <v>0</v>
      </c>
      <c r="F327" s="130"/>
      <c r="G327" s="130"/>
      <c r="H327" s="129">
        <f>SUM(I327:L327)</f>
        <v>149</v>
      </c>
      <c r="I327" s="130">
        <v>0</v>
      </c>
      <c r="J327" s="130">
        <v>0</v>
      </c>
      <c r="K327" s="130">
        <v>0</v>
      </c>
      <c r="L327" s="130">
        <v>149</v>
      </c>
      <c r="M327" s="129">
        <f>H327-C327</f>
        <v>149</v>
      </c>
      <c r="N327" s="129">
        <f>H327-B327</f>
        <v>149</v>
      </c>
      <c r="O327" s="131"/>
      <c r="P327" s="117">
        <v>2130319</v>
      </c>
      <c r="Q327" s="133" t="s">
        <v>59</v>
      </c>
      <c r="R327" s="132">
        <f>I327-D327</f>
        <v>0</v>
      </c>
      <c r="S327" s="132">
        <f>J327-E327</f>
        <v>0</v>
      </c>
      <c r="T327" s="132">
        <f>K327-F327</f>
        <v>0</v>
      </c>
      <c r="U327" s="132">
        <f>L327-G327</f>
        <v>149</v>
      </c>
    </row>
    <row r="328" spans="1:21" ht="15" customHeight="1">
      <c r="A328" s="127" t="s">
        <v>627</v>
      </c>
      <c r="B328" s="130">
        <v>55</v>
      </c>
      <c r="C328" s="129">
        <f t="shared" si="84"/>
        <v>93</v>
      </c>
      <c r="D328" s="130">
        <v>0</v>
      </c>
      <c r="E328" s="130">
        <v>0</v>
      </c>
      <c r="F328" s="130"/>
      <c r="G328" s="130">
        <v>93</v>
      </c>
      <c r="H328" s="129">
        <f t="shared" si="72"/>
        <v>100</v>
      </c>
      <c r="I328" s="130">
        <v>0</v>
      </c>
      <c r="J328" s="130">
        <v>0</v>
      </c>
      <c r="K328" s="130">
        <v>0</v>
      </c>
      <c r="L328" s="130">
        <v>100</v>
      </c>
      <c r="M328" s="129">
        <f t="shared" si="73"/>
        <v>7</v>
      </c>
      <c r="N328" s="129">
        <f t="shared" si="74"/>
        <v>45</v>
      </c>
      <c r="O328" s="131"/>
      <c r="P328" s="117">
        <v>2130399</v>
      </c>
      <c r="Q328" s="133" t="s">
        <v>59</v>
      </c>
      <c r="R328" s="132">
        <f t="shared" si="68"/>
        <v>0</v>
      </c>
      <c r="S328" s="132">
        <f t="shared" si="69"/>
        <v>0</v>
      </c>
      <c r="T328" s="132">
        <f t="shared" si="70"/>
        <v>0</v>
      </c>
      <c r="U328" s="132">
        <f t="shared" si="71"/>
        <v>7</v>
      </c>
    </row>
    <row r="329" spans="1:21" ht="15" customHeight="1">
      <c r="A329" s="127" t="s">
        <v>306</v>
      </c>
      <c r="B329" s="128">
        <f>SUM(B330)</f>
        <v>12</v>
      </c>
      <c r="C329" s="128">
        <f t="shared" si="84"/>
        <v>0</v>
      </c>
      <c r="D329" s="128">
        <f>SUM(D330)</f>
        <v>0</v>
      </c>
      <c r="E329" s="128">
        <f>SUM(E330)</f>
        <v>0</v>
      </c>
      <c r="F329" s="128">
        <f>SUM(F330)</f>
        <v>0</v>
      </c>
      <c r="G329" s="128">
        <f>SUM(G330)</f>
        <v>0</v>
      </c>
      <c r="H329" s="129">
        <f t="shared" si="72"/>
        <v>0</v>
      </c>
      <c r="I329" s="128">
        <f>SUM(I330)</f>
        <v>0</v>
      </c>
      <c r="J329" s="128">
        <f>SUM(J330)</f>
        <v>0</v>
      </c>
      <c r="K329" s="128">
        <f>SUM(K330)</f>
        <v>0</v>
      </c>
      <c r="L329" s="128">
        <f>SUM(L330)</f>
        <v>0</v>
      </c>
      <c r="M329" s="129">
        <f t="shared" si="73"/>
        <v>0</v>
      </c>
      <c r="N329" s="129">
        <f t="shared" si="74"/>
        <v>-12</v>
      </c>
      <c r="O329" s="131"/>
      <c r="P329" s="117">
        <v>21399</v>
      </c>
      <c r="Q329" s="117" t="s">
        <v>57</v>
      </c>
      <c r="R329" s="132">
        <f aca="true" t="shared" si="85" ref="R329:R382">I329-D329</f>
        <v>0</v>
      </c>
      <c r="S329" s="132">
        <f aca="true" t="shared" si="86" ref="S329:S382">J329-E329</f>
        <v>0</v>
      </c>
      <c r="T329" s="132">
        <f aca="true" t="shared" si="87" ref="T329:T382">K329-F329</f>
        <v>0</v>
      </c>
      <c r="U329" s="132">
        <f aca="true" t="shared" si="88" ref="U329:U382">L329-G329</f>
        <v>0</v>
      </c>
    </row>
    <row r="330" spans="1:21" ht="15" customHeight="1">
      <c r="A330" s="127" t="s">
        <v>307</v>
      </c>
      <c r="B330" s="130">
        <v>12</v>
      </c>
      <c r="C330" s="129">
        <f t="shared" si="84"/>
        <v>0</v>
      </c>
      <c r="D330" s="130"/>
      <c r="E330" s="130"/>
      <c r="F330" s="130"/>
      <c r="G330" s="130"/>
      <c r="H330" s="129">
        <f t="shared" si="72"/>
        <v>0</v>
      </c>
      <c r="I330" s="130"/>
      <c r="J330" s="130"/>
      <c r="K330" s="130"/>
      <c r="L330" s="130">
        <v>0</v>
      </c>
      <c r="M330" s="129">
        <f t="shared" si="73"/>
        <v>0</v>
      </c>
      <c r="N330" s="129">
        <f t="shared" si="74"/>
        <v>-12</v>
      </c>
      <c r="O330" s="131"/>
      <c r="P330" s="117">
        <v>2139999</v>
      </c>
      <c r="Q330" s="133" t="s">
        <v>59</v>
      </c>
      <c r="R330" s="132">
        <f t="shared" si="85"/>
        <v>0</v>
      </c>
      <c r="S330" s="132">
        <f t="shared" si="86"/>
        <v>0</v>
      </c>
      <c r="T330" s="132">
        <f t="shared" si="87"/>
        <v>0</v>
      </c>
      <c r="U330" s="132">
        <f t="shared" si="88"/>
        <v>0</v>
      </c>
    </row>
    <row r="331" spans="1:21" ht="15" customHeight="1">
      <c r="A331" s="127" t="s">
        <v>308</v>
      </c>
      <c r="B331" s="129">
        <f>SUM(B332)</f>
        <v>50</v>
      </c>
      <c r="C331" s="129">
        <f t="shared" si="84"/>
        <v>275</v>
      </c>
      <c r="D331" s="129">
        <f aca="true" t="shared" si="89" ref="D331:L331">SUM(D332)</f>
        <v>0</v>
      </c>
      <c r="E331" s="129">
        <f t="shared" si="89"/>
        <v>0</v>
      </c>
      <c r="F331" s="129">
        <f t="shared" si="89"/>
        <v>0</v>
      </c>
      <c r="G331" s="129">
        <f t="shared" si="89"/>
        <v>275</v>
      </c>
      <c r="H331" s="129">
        <f t="shared" si="72"/>
        <v>275</v>
      </c>
      <c r="I331" s="129">
        <f t="shared" si="89"/>
        <v>0</v>
      </c>
      <c r="J331" s="129">
        <f t="shared" si="89"/>
        <v>0</v>
      </c>
      <c r="K331" s="129">
        <f t="shared" si="89"/>
        <v>0</v>
      </c>
      <c r="L331" s="129">
        <f t="shared" si="89"/>
        <v>275</v>
      </c>
      <c r="M331" s="129">
        <f t="shared" si="73"/>
        <v>0</v>
      </c>
      <c r="N331" s="129">
        <f t="shared" si="74"/>
        <v>225</v>
      </c>
      <c r="O331" s="131"/>
      <c r="P331" s="117">
        <v>214</v>
      </c>
      <c r="Q331" s="117" t="s">
        <v>55</v>
      </c>
      <c r="R331" s="132">
        <f t="shared" si="85"/>
        <v>0</v>
      </c>
      <c r="S331" s="132">
        <f t="shared" si="86"/>
        <v>0</v>
      </c>
      <c r="T331" s="132">
        <f t="shared" si="87"/>
        <v>0</v>
      </c>
      <c r="U331" s="132">
        <f t="shared" si="88"/>
        <v>0</v>
      </c>
    </row>
    <row r="332" spans="1:21" ht="15" customHeight="1">
      <c r="A332" s="127" t="s">
        <v>309</v>
      </c>
      <c r="B332" s="128">
        <f>SUM(B333:B334)</f>
        <v>50</v>
      </c>
      <c r="C332" s="128">
        <f t="shared" si="84"/>
        <v>275</v>
      </c>
      <c r="D332" s="128">
        <f>SUM(D333:D334)</f>
        <v>0</v>
      </c>
      <c r="E332" s="128">
        <f>SUM(E333:E334)</f>
        <v>0</v>
      </c>
      <c r="F332" s="128">
        <f>SUM(F333:F334)</f>
        <v>0</v>
      </c>
      <c r="G332" s="128">
        <f>SUM(G333:G334)</f>
        <v>275</v>
      </c>
      <c r="H332" s="129">
        <f t="shared" si="72"/>
        <v>275</v>
      </c>
      <c r="I332" s="128">
        <f>SUM(I333:I334)</f>
        <v>0</v>
      </c>
      <c r="J332" s="128">
        <f>SUM(J333:J334)</f>
        <v>0</v>
      </c>
      <c r="K332" s="128">
        <f>SUM(K333:K334)</f>
        <v>0</v>
      </c>
      <c r="L332" s="128">
        <f>SUM(L333:L334)</f>
        <v>275</v>
      </c>
      <c r="M332" s="129">
        <f t="shared" si="73"/>
        <v>0</v>
      </c>
      <c r="N332" s="129">
        <f t="shared" si="74"/>
        <v>225</v>
      </c>
      <c r="O332" s="131"/>
      <c r="P332" s="117">
        <v>21401</v>
      </c>
      <c r="Q332" s="117" t="s">
        <v>57</v>
      </c>
      <c r="R332" s="132">
        <f t="shared" si="85"/>
        <v>0</v>
      </c>
      <c r="S332" s="132">
        <f t="shared" si="86"/>
        <v>0</v>
      </c>
      <c r="T332" s="132">
        <f t="shared" si="87"/>
        <v>0</v>
      </c>
      <c r="U332" s="132">
        <f t="shared" si="88"/>
        <v>0</v>
      </c>
    </row>
    <row r="333" spans="1:21" ht="15" customHeight="1">
      <c r="A333" s="127" t="s">
        <v>58</v>
      </c>
      <c r="B333" s="130">
        <v>10</v>
      </c>
      <c r="C333" s="129">
        <f t="shared" si="84"/>
        <v>0</v>
      </c>
      <c r="D333" s="130"/>
      <c r="E333" s="130"/>
      <c r="F333" s="130"/>
      <c r="G333" s="130"/>
      <c r="H333" s="129">
        <f aca="true" t="shared" si="90" ref="H333:H382">SUM(I333:L333)</f>
        <v>0</v>
      </c>
      <c r="I333" s="130"/>
      <c r="J333" s="130"/>
      <c r="K333" s="130"/>
      <c r="L333" s="130">
        <v>0</v>
      </c>
      <c r="M333" s="129">
        <f aca="true" t="shared" si="91" ref="M333:M382">H333-C333</f>
        <v>0</v>
      </c>
      <c r="N333" s="129">
        <f aca="true" t="shared" si="92" ref="N333:N382">H333-B333</f>
        <v>-10</v>
      </c>
      <c r="O333" s="131"/>
      <c r="P333" s="117">
        <v>2140101</v>
      </c>
      <c r="Q333" s="133" t="s">
        <v>59</v>
      </c>
      <c r="R333" s="132">
        <f t="shared" si="85"/>
        <v>0</v>
      </c>
      <c r="S333" s="132">
        <f t="shared" si="86"/>
        <v>0</v>
      </c>
      <c r="T333" s="132">
        <f t="shared" si="87"/>
        <v>0</v>
      </c>
      <c r="U333" s="132">
        <f t="shared" si="88"/>
        <v>0</v>
      </c>
    </row>
    <row r="334" spans="1:21" ht="15" customHeight="1">
      <c r="A334" s="127" t="s">
        <v>310</v>
      </c>
      <c r="B334" s="130">
        <v>40</v>
      </c>
      <c r="C334" s="129">
        <f t="shared" si="84"/>
        <v>275</v>
      </c>
      <c r="D334" s="130">
        <v>0</v>
      </c>
      <c r="E334" s="130">
        <v>0</v>
      </c>
      <c r="F334" s="130"/>
      <c r="G334" s="130">
        <v>275</v>
      </c>
      <c r="H334" s="129">
        <f t="shared" si="90"/>
        <v>275</v>
      </c>
      <c r="I334" s="130">
        <v>0</v>
      </c>
      <c r="J334" s="130">
        <v>0</v>
      </c>
      <c r="K334" s="130">
        <v>0</v>
      </c>
      <c r="L334" s="130">
        <v>275</v>
      </c>
      <c r="M334" s="129">
        <f t="shared" si="91"/>
        <v>0</v>
      </c>
      <c r="N334" s="129">
        <f t="shared" si="92"/>
        <v>235</v>
      </c>
      <c r="O334" s="131"/>
      <c r="P334" s="117">
        <v>2140106</v>
      </c>
      <c r="Q334" s="133" t="s">
        <v>59</v>
      </c>
      <c r="R334" s="132">
        <f t="shared" si="85"/>
        <v>0</v>
      </c>
      <c r="S334" s="132">
        <f t="shared" si="86"/>
        <v>0</v>
      </c>
      <c r="T334" s="132">
        <f t="shared" si="87"/>
        <v>0</v>
      </c>
      <c r="U334" s="132">
        <f t="shared" si="88"/>
        <v>0</v>
      </c>
    </row>
    <row r="335" spans="1:21" ht="15" customHeight="1">
      <c r="A335" s="127" t="s">
        <v>311</v>
      </c>
      <c r="B335" s="129">
        <f>SUM(B336,B338)</f>
        <v>289</v>
      </c>
      <c r="C335" s="129">
        <f t="shared" si="84"/>
        <v>1483</v>
      </c>
      <c r="D335" s="129">
        <f>SUM(D336,D338)</f>
        <v>0</v>
      </c>
      <c r="E335" s="129">
        <f>SUM(E336,E338)</f>
        <v>0</v>
      </c>
      <c r="F335" s="129">
        <f>SUM(F336,F338)</f>
        <v>0</v>
      </c>
      <c r="G335" s="129">
        <f>SUM(G336,G338)</f>
        <v>1483</v>
      </c>
      <c r="H335" s="129">
        <f t="shared" si="90"/>
        <v>1412</v>
      </c>
      <c r="I335" s="129">
        <f>SUM(I336,I338)</f>
        <v>0</v>
      </c>
      <c r="J335" s="129">
        <f>SUM(J336,J338)</f>
        <v>0</v>
      </c>
      <c r="K335" s="129">
        <f>SUM(K336,K338)</f>
        <v>0</v>
      </c>
      <c r="L335" s="129">
        <f>SUM(L336,L338)</f>
        <v>1412</v>
      </c>
      <c r="M335" s="129">
        <f t="shared" si="91"/>
        <v>-71</v>
      </c>
      <c r="N335" s="129">
        <f t="shared" si="92"/>
        <v>1123</v>
      </c>
      <c r="O335" s="131"/>
      <c r="P335" s="117">
        <v>215</v>
      </c>
      <c r="Q335" s="117" t="s">
        <v>55</v>
      </c>
      <c r="R335" s="132">
        <f t="shared" si="85"/>
        <v>0</v>
      </c>
      <c r="S335" s="132">
        <f t="shared" si="86"/>
        <v>0</v>
      </c>
      <c r="T335" s="132">
        <f t="shared" si="87"/>
        <v>0</v>
      </c>
      <c r="U335" s="132">
        <f t="shared" si="88"/>
        <v>-71</v>
      </c>
    </row>
    <row r="336" spans="1:21" ht="15" customHeight="1">
      <c r="A336" s="127" t="s">
        <v>312</v>
      </c>
      <c r="B336" s="128">
        <f>SUM(B337)</f>
        <v>289</v>
      </c>
      <c r="C336" s="128">
        <f t="shared" si="84"/>
        <v>1376</v>
      </c>
      <c r="D336" s="128">
        <f>SUM(D337)</f>
        <v>0</v>
      </c>
      <c r="E336" s="128">
        <f>SUM(E337)</f>
        <v>0</v>
      </c>
      <c r="F336" s="128">
        <f>SUM(F337)</f>
        <v>0</v>
      </c>
      <c r="G336" s="128">
        <f>SUM(G337)</f>
        <v>1376</v>
      </c>
      <c r="H336" s="129">
        <f t="shared" si="90"/>
        <v>1305</v>
      </c>
      <c r="I336" s="128">
        <f>SUM(I337)</f>
        <v>0</v>
      </c>
      <c r="J336" s="128">
        <f>SUM(J337)</f>
        <v>0</v>
      </c>
      <c r="K336" s="128">
        <f>SUM(K337)</f>
        <v>0</v>
      </c>
      <c r="L336" s="128">
        <f>SUM(L337)</f>
        <v>1305</v>
      </c>
      <c r="M336" s="129">
        <f t="shared" si="91"/>
        <v>-71</v>
      </c>
      <c r="N336" s="129">
        <f t="shared" si="92"/>
        <v>1016</v>
      </c>
      <c r="O336" s="131"/>
      <c r="P336" s="117">
        <v>21508</v>
      </c>
      <c r="Q336" s="117" t="s">
        <v>57</v>
      </c>
      <c r="R336" s="132">
        <f t="shared" si="85"/>
        <v>0</v>
      </c>
      <c r="S336" s="132">
        <f t="shared" si="86"/>
        <v>0</v>
      </c>
      <c r="T336" s="132">
        <f t="shared" si="87"/>
        <v>0</v>
      </c>
      <c r="U336" s="132">
        <f t="shared" si="88"/>
        <v>-71</v>
      </c>
    </row>
    <row r="337" spans="1:21" ht="15" customHeight="1">
      <c r="A337" s="127" t="s">
        <v>313</v>
      </c>
      <c r="B337" s="130">
        <v>289</v>
      </c>
      <c r="C337" s="129">
        <f t="shared" si="84"/>
        <v>1376</v>
      </c>
      <c r="D337" s="130">
        <v>0</v>
      </c>
      <c r="E337" s="130">
        <v>0</v>
      </c>
      <c r="F337" s="130"/>
      <c r="G337" s="130">
        <v>1376</v>
      </c>
      <c r="H337" s="129">
        <f t="shared" si="90"/>
        <v>1305</v>
      </c>
      <c r="I337" s="130">
        <v>0</v>
      </c>
      <c r="J337" s="130">
        <v>0</v>
      </c>
      <c r="K337" s="130">
        <v>0</v>
      </c>
      <c r="L337" s="130">
        <v>1305</v>
      </c>
      <c r="M337" s="129">
        <f t="shared" si="91"/>
        <v>-71</v>
      </c>
      <c r="N337" s="129">
        <f t="shared" si="92"/>
        <v>1016</v>
      </c>
      <c r="O337" s="131"/>
      <c r="P337" s="117">
        <v>2150899</v>
      </c>
      <c r="Q337" s="133" t="s">
        <v>59</v>
      </c>
      <c r="R337" s="132">
        <f t="shared" si="85"/>
        <v>0</v>
      </c>
      <c r="S337" s="132">
        <f t="shared" si="86"/>
        <v>0</v>
      </c>
      <c r="T337" s="132">
        <f t="shared" si="87"/>
        <v>0</v>
      </c>
      <c r="U337" s="132">
        <f t="shared" si="88"/>
        <v>-71</v>
      </c>
    </row>
    <row r="338" spans="1:21" ht="15" customHeight="1">
      <c r="A338" s="127" t="s">
        <v>314</v>
      </c>
      <c r="B338" s="128">
        <f>SUM(B339)</f>
        <v>0</v>
      </c>
      <c r="C338" s="128">
        <f t="shared" si="84"/>
        <v>107</v>
      </c>
      <c r="D338" s="128">
        <f>SUM(D339)</f>
        <v>0</v>
      </c>
      <c r="E338" s="128">
        <f>SUM(E339)</f>
        <v>0</v>
      </c>
      <c r="F338" s="128">
        <f>SUM(F339)</f>
        <v>0</v>
      </c>
      <c r="G338" s="128">
        <f>SUM(G339)</f>
        <v>107</v>
      </c>
      <c r="H338" s="129">
        <f t="shared" si="90"/>
        <v>107</v>
      </c>
      <c r="I338" s="128">
        <f>SUM(I339)</f>
        <v>0</v>
      </c>
      <c r="J338" s="128">
        <f>SUM(J339)</f>
        <v>0</v>
      </c>
      <c r="K338" s="128">
        <f>SUM(K339)</f>
        <v>0</v>
      </c>
      <c r="L338" s="128">
        <f>SUM(L339)</f>
        <v>107</v>
      </c>
      <c r="M338" s="129">
        <f t="shared" si="91"/>
        <v>0</v>
      </c>
      <c r="N338" s="129">
        <f t="shared" si="92"/>
        <v>107</v>
      </c>
      <c r="O338" s="131"/>
      <c r="P338" s="117">
        <v>21599</v>
      </c>
      <c r="Q338" s="117" t="s">
        <v>57</v>
      </c>
      <c r="R338" s="132">
        <f t="shared" si="85"/>
        <v>0</v>
      </c>
      <c r="S338" s="132">
        <f t="shared" si="86"/>
        <v>0</v>
      </c>
      <c r="T338" s="132">
        <f t="shared" si="87"/>
        <v>0</v>
      </c>
      <c r="U338" s="132">
        <f t="shared" si="88"/>
        <v>0</v>
      </c>
    </row>
    <row r="339" spans="1:21" ht="15" customHeight="1">
      <c r="A339" s="127" t="s">
        <v>315</v>
      </c>
      <c r="B339" s="130"/>
      <c r="C339" s="129">
        <f t="shared" si="84"/>
        <v>107</v>
      </c>
      <c r="D339" s="130">
        <v>0</v>
      </c>
      <c r="E339" s="130">
        <v>0</v>
      </c>
      <c r="F339" s="130"/>
      <c r="G339" s="130">
        <v>107</v>
      </c>
      <c r="H339" s="129">
        <f t="shared" si="90"/>
        <v>107</v>
      </c>
      <c r="I339" s="130">
        <v>0</v>
      </c>
      <c r="J339" s="130">
        <v>0</v>
      </c>
      <c r="K339" s="130">
        <v>0</v>
      </c>
      <c r="L339" s="130">
        <v>107</v>
      </c>
      <c r="M339" s="129">
        <f t="shared" si="91"/>
        <v>0</v>
      </c>
      <c r="N339" s="129">
        <f t="shared" si="92"/>
        <v>107</v>
      </c>
      <c r="O339" s="131"/>
      <c r="P339" s="117">
        <v>2159999</v>
      </c>
      <c r="Q339" s="133" t="s">
        <v>59</v>
      </c>
      <c r="R339" s="132">
        <f t="shared" si="85"/>
        <v>0</v>
      </c>
      <c r="S339" s="132">
        <f t="shared" si="86"/>
        <v>0</v>
      </c>
      <c r="T339" s="132">
        <f t="shared" si="87"/>
        <v>0</v>
      </c>
      <c r="U339" s="132">
        <f t="shared" si="88"/>
        <v>0</v>
      </c>
    </row>
    <row r="340" spans="1:21" ht="15" customHeight="1">
      <c r="A340" s="127" t="s">
        <v>316</v>
      </c>
      <c r="B340" s="129">
        <f>SUM(B341)</f>
        <v>59</v>
      </c>
      <c r="C340" s="129">
        <f t="shared" si="84"/>
        <v>0</v>
      </c>
      <c r="D340" s="129">
        <f aca="true" t="shared" si="93" ref="D340:L341">SUM(D341)</f>
        <v>0</v>
      </c>
      <c r="E340" s="129">
        <f t="shared" si="93"/>
        <v>0</v>
      </c>
      <c r="F340" s="129">
        <f t="shared" si="93"/>
        <v>0</v>
      </c>
      <c r="G340" s="129">
        <f t="shared" si="93"/>
        <v>0</v>
      </c>
      <c r="H340" s="129">
        <f t="shared" si="90"/>
        <v>0</v>
      </c>
      <c r="I340" s="129">
        <f t="shared" si="93"/>
        <v>0</v>
      </c>
      <c r="J340" s="129">
        <f t="shared" si="93"/>
        <v>0</v>
      </c>
      <c r="K340" s="129">
        <f t="shared" si="93"/>
        <v>0</v>
      </c>
      <c r="L340" s="129">
        <f t="shared" si="93"/>
        <v>0</v>
      </c>
      <c r="M340" s="129">
        <f t="shared" si="91"/>
        <v>0</v>
      </c>
      <c r="N340" s="129">
        <f t="shared" si="92"/>
        <v>-59</v>
      </c>
      <c r="O340" s="131"/>
      <c r="P340" s="117">
        <v>216</v>
      </c>
      <c r="Q340" s="117" t="s">
        <v>55</v>
      </c>
      <c r="R340" s="132">
        <f t="shared" si="85"/>
        <v>0</v>
      </c>
      <c r="S340" s="132">
        <f t="shared" si="86"/>
        <v>0</v>
      </c>
      <c r="T340" s="132">
        <f t="shared" si="87"/>
        <v>0</v>
      </c>
      <c r="U340" s="132">
        <f t="shared" si="88"/>
        <v>0</v>
      </c>
    </row>
    <row r="341" spans="1:21" ht="15" customHeight="1">
      <c r="A341" s="127" t="s">
        <v>317</v>
      </c>
      <c r="B341" s="128">
        <f>SUM(B342)</f>
        <v>59</v>
      </c>
      <c r="C341" s="128">
        <f t="shared" si="84"/>
        <v>0</v>
      </c>
      <c r="D341" s="128">
        <f t="shared" si="93"/>
        <v>0</v>
      </c>
      <c r="E341" s="128">
        <f t="shared" si="93"/>
        <v>0</v>
      </c>
      <c r="F341" s="128">
        <f t="shared" si="93"/>
        <v>0</v>
      </c>
      <c r="G341" s="128">
        <f t="shared" si="93"/>
        <v>0</v>
      </c>
      <c r="H341" s="129">
        <f t="shared" si="90"/>
        <v>0</v>
      </c>
      <c r="I341" s="128">
        <f t="shared" si="93"/>
        <v>0</v>
      </c>
      <c r="J341" s="128">
        <f t="shared" si="93"/>
        <v>0</v>
      </c>
      <c r="K341" s="128">
        <f t="shared" si="93"/>
        <v>0</v>
      </c>
      <c r="L341" s="128">
        <f t="shared" si="93"/>
        <v>0</v>
      </c>
      <c r="M341" s="129">
        <f t="shared" si="91"/>
        <v>0</v>
      </c>
      <c r="N341" s="129">
        <f t="shared" si="92"/>
        <v>-59</v>
      </c>
      <c r="O341" s="131"/>
      <c r="P341" s="117">
        <v>21606</v>
      </c>
      <c r="Q341" s="117" t="s">
        <v>57</v>
      </c>
      <c r="R341" s="132">
        <f t="shared" si="85"/>
        <v>0</v>
      </c>
      <c r="S341" s="132">
        <f t="shared" si="86"/>
        <v>0</v>
      </c>
      <c r="T341" s="132">
        <f t="shared" si="87"/>
        <v>0</v>
      </c>
      <c r="U341" s="132">
        <f t="shared" si="88"/>
        <v>0</v>
      </c>
    </row>
    <row r="342" spans="1:21" ht="15" customHeight="1">
      <c r="A342" s="127" t="s">
        <v>318</v>
      </c>
      <c r="B342" s="130">
        <v>59</v>
      </c>
      <c r="C342" s="129">
        <f t="shared" si="84"/>
        <v>0</v>
      </c>
      <c r="D342" s="130"/>
      <c r="E342" s="130"/>
      <c r="F342" s="130"/>
      <c r="G342" s="130">
        <f>6-6</f>
        <v>0</v>
      </c>
      <c r="H342" s="129">
        <f t="shared" si="90"/>
        <v>0</v>
      </c>
      <c r="I342" s="130"/>
      <c r="J342" s="130"/>
      <c r="K342" s="130"/>
      <c r="L342" s="130">
        <v>0</v>
      </c>
      <c r="M342" s="129">
        <f t="shared" si="91"/>
        <v>0</v>
      </c>
      <c r="N342" s="129">
        <f t="shared" si="92"/>
        <v>-59</v>
      </c>
      <c r="O342" s="131"/>
      <c r="P342" s="117">
        <v>2160699</v>
      </c>
      <c r="Q342" s="133" t="s">
        <v>59</v>
      </c>
      <c r="R342" s="132">
        <f t="shared" si="85"/>
        <v>0</v>
      </c>
      <c r="S342" s="132">
        <f t="shared" si="86"/>
        <v>0</v>
      </c>
      <c r="T342" s="132">
        <f t="shared" si="87"/>
        <v>0</v>
      </c>
      <c r="U342" s="132">
        <f t="shared" si="88"/>
        <v>0</v>
      </c>
    </row>
    <row r="343" spans="1:21" ht="15" customHeight="1">
      <c r="A343" s="127" t="s">
        <v>319</v>
      </c>
      <c r="B343" s="129">
        <f>SUM(B344,B350)</f>
        <v>424</v>
      </c>
      <c r="C343" s="129">
        <f aca="true" t="shared" si="94" ref="C343:L343">SUM(C344,C350)</f>
        <v>681</v>
      </c>
      <c r="D343" s="129">
        <f t="shared" si="94"/>
        <v>394</v>
      </c>
      <c r="E343" s="129">
        <f t="shared" si="94"/>
        <v>53</v>
      </c>
      <c r="F343" s="129">
        <f t="shared" si="94"/>
        <v>0</v>
      </c>
      <c r="G343" s="129">
        <f t="shared" si="94"/>
        <v>234</v>
      </c>
      <c r="H343" s="129">
        <f t="shared" si="94"/>
        <v>682</v>
      </c>
      <c r="I343" s="129">
        <f t="shared" si="94"/>
        <v>431</v>
      </c>
      <c r="J343" s="129">
        <f t="shared" si="94"/>
        <v>57</v>
      </c>
      <c r="K343" s="129">
        <f t="shared" si="94"/>
        <v>0</v>
      </c>
      <c r="L343" s="129">
        <f t="shared" si="94"/>
        <v>194</v>
      </c>
      <c r="M343" s="129">
        <f t="shared" si="91"/>
        <v>1</v>
      </c>
      <c r="N343" s="129">
        <f t="shared" si="92"/>
        <v>258</v>
      </c>
      <c r="O343" s="131"/>
      <c r="P343" s="117">
        <v>220</v>
      </c>
      <c r="Q343" s="117" t="s">
        <v>55</v>
      </c>
      <c r="R343" s="132">
        <f t="shared" si="85"/>
        <v>37</v>
      </c>
      <c r="S343" s="132">
        <f t="shared" si="86"/>
        <v>4</v>
      </c>
      <c r="T343" s="132">
        <f t="shared" si="87"/>
        <v>0</v>
      </c>
      <c r="U343" s="132">
        <f t="shared" si="88"/>
        <v>-40</v>
      </c>
    </row>
    <row r="344" spans="1:21" ht="15" customHeight="1">
      <c r="A344" s="127" t="s">
        <v>320</v>
      </c>
      <c r="B344" s="129">
        <f>SUM(B345:B349)</f>
        <v>424</v>
      </c>
      <c r="C344" s="129">
        <f t="shared" si="84"/>
        <v>681</v>
      </c>
      <c r="D344" s="129">
        <f>SUM(D345:D349)</f>
        <v>394</v>
      </c>
      <c r="E344" s="129">
        <f>SUM(E345:E349)</f>
        <v>53</v>
      </c>
      <c r="F344" s="129">
        <f>SUM(F345:F349)</f>
        <v>0</v>
      </c>
      <c r="G344" s="129">
        <f>SUM(G345:G349)</f>
        <v>234</v>
      </c>
      <c r="H344" s="129">
        <f t="shared" si="90"/>
        <v>680</v>
      </c>
      <c r="I344" s="129">
        <f>SUM(I345:I349)</f>
        <v>431</v>
      </c>
      <c r="J344" s="129">
        <f>SUM(J345:J349)</f>
        <v>57</v>
      </c>
      <c r="K344" s="129">
        <f>SUM(K345:K349)</f>
        <v>0</v>
      </c>
      <c r="L344" s="129">
        <f>SUM(L345:L349)</f>
        <v>192</v>
      </c>
      <c r="M344" s="129">
        <f t="shared" si="91"/>
        <v>-1</v>
      </c>
      <c r="N344" s="129">
        <f t="shared" si="92"/>
        <v>256</v>
      </c>
      <c r="O344" s="131"/>
      <c r="P344" s="117">
        <v>22001</v>
      </c>
      <c r="Q344" s="117" t="s">
        <v>57</v>
      </c>
      <c r="R344" s="132">
        <f t="shared" si="85"/>
        <v>37</v>
      </c>
      <c r="S344" s="132">
        <f t="shared" si="86"/>
        <v>4</v>
      </c>
      <c r="T344" s="132">
        <f t="shared" si="87"/>
        <v>0</v>
      </c>
      <c r="U344" s="132">
        <f t="shared" si="88"/>
        <v>-42</v>
      </c>
    </row>
    <row r="345" spans="1:21" ht="15" customHeight="1">
      <c r="A345" s="127" t="s">
        <v>58</v>
      </c>
      <c r="B345" s="130">
        <v>191</v>
      </c>
      <c r="C345" s="129">
        <f t="shared" si="84"/>
        <v>212</v>
      </c>
      <c r="D345" s="130">
        <v>167</v>
      </c>
      <c r="E345" s="130">
        <v>45</v>
      </c>
      <c r="F345" s="130"/>
      <c r="G345" s="130">
        <v>0</v>
      </c>
      <c r="H345" s="129">
        <f t="shared" si="90"/>
        <v>236</v>
      </c>
      <c r="I345" s="130">
        <v>187</v>
      </c>
      <c r="J345" s="130">
        <v>49</v>
      </c>
      <c r="K345" s="130">
        <v>0</v>
      </c>
      <c r="L345" s="130">
        <v>0</v>
      </c>
      <c r="M345" s="129">
        <f t="shared" si="91"/>
        <v>24</v>
      </c>
      <c r="N345" s="129">
        <f t="shared" si="92"/>
        <v>45</v>
      </c>
      <c r="O345" s="131"/>
      <c r="P345" s="117">
        <v>2200101</v>
      </c>
      <c r="Q345" s="133" t="s">
        <v>59</v>
      </c>
      <c r="R345" s="132">
        <f t="shared" si="85"/>
        <v>20</v>
      </c>
      <c r="S345" s="132">
        <f t="shared" si="86"/>
        <v>4</v>
      </c>
      <c r="T345" s="132">
        <f t="shared" si="87"/>
        <v>0</v>
      </c>
      <c r="U345" s="132">
        <f t="shared" si="88"/>
        <v>0</v>
      </c>
    </row>
    <row r="346" spans="1:21" ht="15" customHeight="1">
      <c r="A346" s="127" t="s">
        <v>60</v>
      </c>
      <c r="B346" s="130">
        <v>46</v>
      </c>
      <c r="C346" s="129">
        <f t="shared" si="84"/>
        <v>0</v>
      </c>
      <c r="D346" s="130"/>
      <c r="E346" s="130"/>
      <c r="F346" s="130"/>
      <c r="G346" s="130"/>
      <c r="H346" s="129">
        <f t="shared" si="90"/>
        <v>0</v>
      </c>
      <c r="I346" s="130"/>
      <c r="J346" s="130"/>
      <c r="K346" s="130"/>
      <c r="L346" s="130">
        <v>0</v>
      </c>
      <c r="M346" s="129">
        <f t="shared" si="91"/>
        <v>0</v>
      </c>
      <c r="N346" s="129">
        <f t="shared" si="92"/>
        <v>-46</v>
      </c>
      <c r="O346" s="131"/>
      <c r="P346" s="117">
        <v>2200102</v>
      </c>
      <c r="Q346" s="133" t="s">
        <v>59</v>
      </c>
      <c r="R346" s="132">
        <f t="shared" si="85"/>
        <v>0</v>
      </c>
      <c r="S346" s="132">
        <f t="shared" si="86"/>
        <v>0</v>
      </c>
      <c r="T346" s="132">
        <f t="shared" si="87"/>
        <v>0</v>
      </c>
      <c r="U346" s="132">
        <f t="shared" si="88"/>
        <v>0</v>
      </c>
    </row>
    <row r="347" spans="1:21" ht="15" customHeight="1">
      <c r="A347" s="127" t="s">
        <v>321</v>
      </c>
      <c r="B347" s="130"/>
      <c r="C347" s="129">
        <f t="shared" si="84"/>
        <v>170</v>
      </c>
      <c r="D347" s="130"/>
      <c r="E347" s="130"/>
      <c r="F347" s="130"/>
      <c r="G347" s="130">
        <v>170</v>
      </c>
      <c r="H347" s="129">
        <f t="shared" si="90"/>
        <v>128</v>
      </c>
      <c r="I347" s="130">
        <v>0</v>
      </c>
      <c r="J347" s="130">
        <v>0</v>
      </c>
      <c r="K347" s="130">
        <v>0</v>
      </c>
      <c r="L347" s="130">
        <v>128</v>
      </c>
      <c r="M347" s="129">
        <f t="shared" si="91"/>
        <v>-42</v>
      </c>
      <c r="N347" s="129">
        <f t="shared" si="92"/>
        <v>128</v>
      </c>
      <c r="O347" s="131"/>
      <c r="P347" s="117">
        <v>2200104</v>
      </c>
      <c r="Q347" s="133" t="s">
        <v>59</v>
      </c>
      <c r="R347" s="132">
        <f t="shared" si="85"/>
        <v>0</v>
      </c>
      <c r="S347" s="132">
        <f t="shared" si="86"/>
        <v>0</v>
      </c>
      <c r="T347" s="132">
        <f t="shared" si="87"/>
        <v>0</v>
      </c>
      <c r="U347" s="132">
        <f t="shared" si="88"/>
        <v>-42</v>
      </c>
    </row>
    <row r="348" spans="1:21" ht="15" customHeight="1">
      <c r="A348" s="127" t="s">
        <v>322</v>
      </c>
      <c r="B348" s="130"/>
      <c r="C348" s="129">
        <f t="shared" si="84"/>
        <v>64</v>
      </c>
      <c r="D348" s="130"/>
      <c r="E348" s="130"/>
      <c r="F348" s="130"/>
      <c r="G348" s="130">
        <v>64</v>
      </c>
      <c r="H348" s="129">
        <f t="shared" si="90"/>
        <v>64</v>
      </c>
      <c r="I348" s="130">
        <v>0</v>
      </c>
      <c r="J348" s="130">
        <v>0</v>
      </c>
      <c r="K348" s="130">
        <v>0</v>
      </c>
      <c r="L348" s="130">
        <v>64</v>
      </c>
      <c r="M348" s="129">
        <f t="shared" si="91"/>
        <v>0</v>
      </c>
      <c r="N348" s="129">
        <f t="shared" si="92"/>
        <v>64</v>
      </c>
      <c r="O348" s="131"/>
      <c r="P348" s="117">
        <v>2200108</v>
      </c>
      <c r="Q348" s="133" t="s">
        <v>59</v>
      </c>
      <c r="R348" s="132">
        <f t="shared" si="85"/>
        <v>0</v>
      </c>
      <c r="S348" s="132">
        <f t="shared" si="86"/>
        <v>0</v>
      </c>
      <c r="T348" s="132">
        <f t="shared" si="87"/>
        <v>0</v>
      </c>
      <c r="U348" s="132">
        <f t="shared" si="88"/>
        <v>0</v>
      </c>
    </row>
    <row r="349" spans="1:21" ht="15" customHeight="1">
      <c r="A349" s="127" t="s">
        <v>63</v>
      </c>
      <c r="B349" s="130">
        <v>187</v>
      </c>
      <c r="C349" s="129">
        <f t="shared" si="84"/>
        <v>235</v>
      </c>
      <c r="D349" s="130">
        <v>227</v>
      </c>
      <c r="E349" s="130">
        <v>8</v>
      </c>
      <c r="F349" s="130"/>
      <c r="G349" s="130">
        <v>0</v>
      </c>
      <c r="H349" s="129">
        <f t="shared" si="90"/>
        <v>252</v>
      </c>
      <c r="I349" s="130">
        <v>244</v>
      </c>
      <c r="J349" s="130">
        <v>8</v>
      </c>
      <c r="K349" s="130">
        <v>0</v>
      </c>
      <c r="L349" s="130">
        <v>0</v>
      </c>
      <c r="M349" s="129">
        <f t="shared" si="91"/>
        <v>17</v>
      </c>
      <c r="N349" s="129">
        <f t="shared" si="92"/>
        <v>65</v>
      </c>
      <c r="O349" s="131"/>
      <c r="P349" s="117">
        <v>2200150</v>
      </c>
      <c r="Q349" s="133" t="s">
        <v>59</v>
      </c>
      <c r="R349" s="132">
        <f t="shared" si="85"/>
        <v>17</v>
      </c>
      <c r="S349" s="132">
        <f t="shared" si="86"/>
        <v>0</v>
      </c>
      <c r="T349" s="132">
        <f t="shared" si="87"/>
        <v>0</v>
      </c>
      <c r="U349" s="132">
        <f t="shared" si="88"/>
        <v>0</v>
      </c>
    </row>
    <row r="350" spans="1:21" ht="15" customHeight="1">
      <c r="A350" s="127" t="s">
        <v>628</v>
      </c>
      <c r="B350" s="128">
        <f>SUM(B351)</f>
        <v>0</v>
      </c>
      <c r="C350" s="128">
        <f>SUM(D350:G350)</f>
        <v>0</v>
      </c>
      <c r="D350" s="128">
        <f aca="true" t="shared" si="95" ref="D350:L353">SUM(D351)</f>
        <v>0</v>
      </c>
      <c r="E350" s="128">
        <f t="shared" si="95"/>
        <v>0</v>
      </c>
      <c r="F350" s="128">
        <f t="shared" si="95"/>
        <v>0</v>
      </c>
      <c r="G350" s="128">
        <f t="shared" si="95"/>
        <v>0</v>
      </c>
      <c r="H350" s="129">
        <f>SUM(I350:L350)</f>
        <v>2</v>
      </c>
      <c r="I350" s="128">
        <f t="shared" si="95"/>
        <v>0</v>
      </c>
      <c r="J350" s="128">
        <f t="shared" si="95"/>
        <v>0</v>
      </c>
      <c r="K350" s="128">
        <f t="shared" si="95"/>
        <v>0</v>
      </c>
      <c r="L350" s="128">
        <f t="shared" si="95"/>
        <v>2</v>
      </c>
      <c r="M350" s="129">
        <f>H350-C350</f>
        <v>2</v>
      </c>
      <c r="N350" s="129">
        <f>H350-B350</f>
        <v>2</v>
      </c>
      <c r="O350" s="131"/>
      <c r="P350" s="117">
        <v>22005</v>
      </c>
      <c r="Q350" s="117" t="s">
        <v>57</v>
      </c>
      <c r="R350" s="132">
        <f aca="true" t="shared" si="96" ref="R350:U351">I350-D350</f>
        <v>0</v>
      </c>
      <c r="S350" s="132">
        <f t="shared" si="96"/>
        <v>0</v>
      </c>
      <c r="T350" s="132">
        <f t="shared" si="96"/>
        <v>0</v>
      </c>
      <c r="U350" s="132">
        <f t="shared" si="96"/>
        <v>2</v>
      </c>
    </row>
    <row r="351" spans="1:21" ht="15" customHeight="1">
      <c r="A351" s="127" t="s">
        <v>629</v>
      </c>
      <c r="B351" s="130">
        <v>0</v>
      </c>
      <c r="C351" s="129">
        <f>SUM(D351:G351)</f>
        <v>0</v>
      </c>
      <c r="D351" s="130">
        <v>0</v>
      </c>
      <c r="E351" s="130">
        <v>0</v>
      </c>
      <c r="F351" s="130"/>
      <c r="G351" s="130"/>
      <c r="H351" s="129">
        <f>SUM(I351:L351)</f>
        <v>2</v>
      </c>
      <c r="I351" s="130"/>
      <c r="J351" s="130"/>
      <c r="K351" s="130"/>
      <c r="L351" s="130">
        <v>2</v>
      </c>
      <c r="M351" s="129">
        <f>H351-C351</f>
        <v>2</v>
      </c>
      <c r="N351" s="129">
        <f>H351-B351</f>
        <v>2</v>
      </c>
      <c r="O351" s="131"/>
      <c r="P351" s="117">
        <v>2200599</v>
      </c>
      <c r="Q351" s="133" t="s">
        <v>59</v>
      </c>
      <c r="R351" s="132">
        <f t="shared" si="96"/>
        <v>0</v>
      </c>
      <c r="S351" s="132">
        <f t="shared" si="96"/>
        <v>0</v>
      </c>
      <c r="T351" s="132">
        <f t="shared" si="96"/>
        <v>0</v>
      </c>
      <c r="U351" s="132">
        <f t="shared" si="96"/>
        <v>2</v>
      </c>
    </row>
    <row r="352" spans="1:21" ht="15" customHeight="1">
      <c r="A352" s="127" t="s">
        <v>323</v>
      </c>
      <c r="B352" s="129">
        <f>SUM(B353)</f>
        <v>0</v>
      </c>
      <c r="C352" s="129">
        <f t="shared" si="84"/>
        <v>362</v>
      </c>
      <c r="D352" s="129">
        <f t="shared" si="95"/>
        <v>0</v>
      </c>
      <c r="E352" s="129">
        <f t="shared" si="95"/>
        <v>0</v>
      </c>
      <c r="F352" s="129">
        <f t="shared" si="95"/>
        <v>0</v>
      </c>
      <c r="G352" s="129">
        <f t="shared" si="95"/>
        <v>362</v>
      </c>
      <c r="H352" s="129">
        <f t="shared" si="90"/>
        <v>0</v>
      </c>
      <c r="I352" s="129">
        <f t="shared" si="95"/>
        <v>0</v>
      </c>
      <c r="J352" s="129">
        <f t="shared" si="95"/>
        <v>0</v>
      </c>
      <c r="K352" s="129">
        <f t="shared" si="95"/>
        <v>0</v>
      </c>
      <c r="L352" s="129">
        <f t="shared" si="95"/>
        <v>0</v>
      </c>
      <c r="M352" s="129">
        <f t="shared" si="91"/>
        <v>-362</v>
      </c>
      <c r="N352" s="129">
        <f t="shared" si="92"/>
        <v>0</v>
      </c>
      <c r="O352" s="131"/>
      <c r="P352" s="117">
        <v>222</v>
      </c>
      <c r="Q352" s="117" t="s">
        <v>55</v>
      </c>
      <c r="R352" s="132">
        <f t="shared" si="85"/>
        <v>0</v>
      </c>
      <c r="S352" s="132">
        <f t="shared" si="86"/>
        <v>0</v>
      </c>
      <c r="T352" s="132">
        <f t="shared" si="87"/>
        <v>0</v>
      </c>
      <c r="U352" s="132">
        <f t="shared" si="88"/>
        <v>-362</v>
      </c>
    </row>
    <row r="353" spans="1:21" ht="15" customHeight="1">
      <c r="A353" s="127" t="s">
        <v>324</v>
      </c>
      <c r="B353" s="128">
        <f>SUM(B354)</f>
        <v>0</v>
      </c>
      <c r="C353" s="128">
        <f t="shared" si="84"/>
        <v>362</v>
      </c>
      <c r="D353" s="128">
        <f t="shared" si="95"/>
        <v>0</v>
      </c>
      <c r="E353" s="128">
        <f t="shared" si="95"/>
        <v>0</v>
      </c>
      <c r="F353" s="128">
        <f t="shared" si="95"/>
        <v>0</v>
      </c>
      <c r="G353" s="128">
        <f t="shared" si="95"/>
        <v>362</v>
      </c>
      <c r="H353" s="129">
        <f t="shared" si="90"/>
        <v>0</v>
      </c>
      <c r="I353" s="128">
        <f t="shared" si="95"/>
        <v>0</v>
      </c>
      <c r="J353" s="128">
        <f t="shared" si="95"/>
        <v>0</v>
      </c>
      <c r="K353" s="128">
        <f t="shared" si="95"/>
        <v>0</v>
      </c>
      <c r="L353" s="128">
        <f t="shared" si="95"/>
        <v>0</v>
      </c>
      <c r="M353" s="129">
        <f t="shared" si="91"/>
        <v>-362</v>
      </c>
      <c r="N353" s="129">
        <f t="shared" si="92"/>
        <v>0</v>
      </c>
      <c r="O353" s="131"/>
      <c r="P353" s="117">
        <v>22201</v>
      </c>
      <c r="Q353" s="117" t="s">
        <v>57</v>
      </c>
      <c r="R353" s="132">
        <f t="shared" si="85"/>
        <v>0</v>
      </c>
      <c r="S353" s="132">
        <f t="shared" si="86"/>
        <v>0</v>
      </c>
      <c r="T353" s="132">
        <f t="shared" si="87"/>
        <v>0</v>
      </c>
      <c r="U353" s="132">
        <f t="shared" si="88"/>
        <v>-362</v>
      </c>
    </row>
    <row r="354" spans="1:21" ht="15" customHeight="1">
      <c r="A354" s="127" t="s">
        <v>325</v>
      </c>
      <c r="B354" s="130">
        <v>0</v>
      </c>
      <c r="C354" s="129">
        <f t="shared" si="84"/>
        <v>362</v>
      </c>
      <c r="D354" s="130">
        <v>0</v>
      </c>
      <c r="E354" s="130">
        <v>0</v>
      </c>
      <c r="F354" s="130"/>
      <c r="G354" s="130">
        <f>382-20</f>
        <v>362</v>
      </c>
      <c r="H354" s="129">
        <f t="shared" si="90"/>
        <v>0</v>
      </c>
      <c r="I354" s="130"/>
      <c r="J354" s="130"/>
      <c r="K354" s="130"/>
      <c r="L354" s="130">
        <v>0</v>
      </c>
      <c r="M354" s="129">
        <f t="shared" si="91"/>
        <v>-362</v>
      </c>
      <c r="N354" s="129">
        <f t="shared" si="92"/>
        <v>0</v>
      </c>
      <c r="O354" s="131"/>
      <c r="P354" s="117">
        <v>2220115</v>
      </c>
      <c r="Q354" s="133" t="s">
        <v>59</v>
      </c>
      <c r="R354" s="132">
        <f t="shared" si="85"/>
        <v>0</v>
      </c>
      <c r="S354" s="132">
        <f t="shared" si="86"/>
        <v>0</v>
      </c>
      <c r="T354" s="132">
        <f t="shared" si="87"/>
        <v>0</v>
      </c>
      <c r="U354" s="132">
        <f t="shared" si="88"/>
        <v>-362</v>
      </c>
    </row>
    <row r="355" spans="1:21" ht="15" customHeight="1">
      <c r="A355" s="136" t="s">
        <v>326</v>
      </c>
      <c r="B355" s="129">
        <f>SUM(B356,B362,B366,B368,B371)</f>
        <v>1754</v>
      </c>
      <c r="C355" s="129">
        <f>SUM(C356,C362,C366,C368,C371)</f>
        <v>2333</v>
      </c>
      <c r="D355" s="129">
        <f>SUM(D356,D362,D366,D368)</f>
        <v>479</v>
      </c>
      <c r="E355" s="129">
        <f>SUM(E356,E362,E366,E368)</f>
        <v>41</v>
      </c>
      <c r="F355" s="129">
        <f>SUM(F356,F362,F366,F368)</f>
        <v>0</v>
      </c>
      <c r="G355" s="129">
        <f>SUM(G356,G362,G366,G368)</f>
        <v>1813</v>
      </c>
      <c r="H355" s="129">
        <f t="shared" si="90"/>
        <v>2642</v>
      </c>
      <c r="I355" s="129">
        <f>SUM(I356,I362,I366,I368,I371)</f>
        <v>514</v>
      </c>
      <c r="J355" s="129">
        <f>SUM(J356,J362,J366,J368,J371)</f>
        <v>41</v>
      </c>
      <c r="K355" s="129">
        <f>SUM(K356,K362,K366,K368,K371)</f>
        <v>0</v>
      </c>
      <c r="L355" s="129">
        <f>SUM(L356,L362,L366,L368,L371)</f>
        <v>2087</v>
      </c>
      <c r="M355" s="129">
        <f t="shared" si="91"/>
        <v>309</v>
      </c>
      <c r="N355" s="129">
        <f t="shared" si="92"/>
        <v>888</v>
      </c>
      <c r="O355" s="131"/>
      <c r="P355" s="117">
        <v>224</v>
      </c>
      <c r="Q355" s="117" t="s">
        <v>55</v>
      </c>
      <c r="R355" s="132">
        <f t="shared" si="85"/>
        <v>35</v>
      </c>
      <c r="S355" s="132">
        <f t="shared" si="86"/>
        <v>0</v>
      </c>
      <c r="T355" s="132">
        <f t="shared" si="87"/>
        <v>0</v>
      </c>
      <c r="U355" s="132">
        <f t="shared" si="88"/>
        <v>274</v>
      </c>
    </row>
    <row r="356" spans="1:21" ht="15" customHeight="1">
      <c r="A356" s="127" t="s">
        <v>327</v>
      </c>
      <c r="B356" s="128">
        <f>SUM(B357:B361)</f>
        <v>517</v>
      </c>
      <c r="C356" s="128">
        <f t="shared" si="84"/>
        <v>504</v>
      </c>
      <c r="D356" s="128">
        <f>SUM(D357:D361)</f>
        <v>428</v>
      </c>
      <c r="E356" s="128">
        <f>SUM(E357:E361)</f>
        <v>37</v>
      </c>
      <c r="F356" s="128">
        <f>SUM(F357:F361)</f>
        <v>0</v>
      </c>
      <c r="G356" s="128">
        <f>SUM(G357:G361)</f>
        <v>39</v>
      </c>
      <c r="H356" s="129">
        <f t="shared" si="90"/>
        <v>602</v>
      </c>
      <c r="I356" s="128">
        <f>SUM(I357:I361)</f>
        <v>462</v>
      </c>
      <c r="J356" s="128">
        <f>SUM(J357:J361)</f>
        <v>37</v>
      </c>
      <c r="K356" s="128">
        <f>SUM(K357:K361)</f>
        <v>0</v>
      </c>
      <c r="L356" s="128">
        <f>SUM(L357:L361)</f>
        <v>103</v>
      </c>
      <c r="M356" s="129">
        <f t="shared" si="91"/>
        <v>98</v>
      </c>
      <c r="N356" s="129">
        <f t="shared" si="92"/>
        <v>85</v>
      </c>
      <c r="O356" s="131"/>
      <c r="P356" s="117">
        <v>22401</v>
      </c>
      <c r="Q356" s="117" t="s">
        <v>57</v>
      </c>
      <c r="R356" s="132">
        <f t="shared" si="85"/>
        <v>34</v>
      </c>
      <c r="S356" s="132">
        <f t="shared" si="86"/>
        <v>0</v>
      </c>
      <c r="T356" s="132">
        <f t="shared" si="87"/>
        <v>0</v>
      </c>
      <c r="U356" s="132">
        <f t="shared" si="88"/>
        <v>64</v>
      </c>
    </row>
    <row r="357" spans="1:21" ht="15" customHeight="1">
      <c r="A357" s="127" t="s">
        <v>58</v>
      </c>
      <c r="B357" s="130">
        <v>275</v>
      </c>
      <c r="C357" s="129">
        <f t="shared" si="84"/>
        <v>316</v>
      </c>
      <c r="D357" s="130">
        <v>285</v>
      </c>
      <c r="E357" s="130">
        <v>31</v>
      </c>
      <c r="F357" s="130"/>
      <c r="G357" s="130">
        <v>0</v>
      </c>
      <c r="H357" s="129">
        <f t="shared" si="90"/>
        <v>353</v>
      </c>
      <c r="I357" s="130">
        <v>322</v>
      </c>
      <c r="J357" s="130">
        <v>31</v>
      </c>
      <c r="K357" s="130">
        <v>0</v>
      </c>
      <c r="L357" s="130">
        <v>0</v>
      </c>
      <c r="M357" s="129">
        <f t="shared" si="91"/>
        <v>37</v>
      </c>
      <c r="N357" s="129">
        <f t="shared" si="92"/>
        <v>78</v>
      </c>
      <c r="O357" s="131"/>
      <c r="P357" s="117">
        <v>2240101</v>
      </c>
      <c r="Q357" s="133" t="s">
        <v>59</v>
      </c>
      <c r="R357" s="132">
        <f t="shared" si="85"/>
        <v>37</v>
      </c>
      <c r="S357" s="132">
        <f t="shared" si="86"/>
        <v>0</v>
      </c>
      <c r="T357" s="132">
        <f t="shared" si="87"/>
        <v>0</v>
      </c>
      <c r="U357" s="132">
        <f t="shared" si="88"/>
        <v>0</v>
      </c>
    </row>
    <row r="358" spans="1:21" ht="15" customHeight="1">
      <c r="A358" s="127" t="s">
        <v>60</v>
      </c>
      <c r="B358" s="130">
        <v>129</v>
      </c>
      <c r="C358" s="129">
        <f t="shared" si="84"/>
        <v>23</v>
      </c>
      <c r="D358" s="130">
        <v>0</v>
      </c>
      <c r="E358" s="130">
        <v>0</v>
      </c>
      <c r="F358" s="130"/>
      <c r="G358" s="130">
        <v>23</v>
      </c>
      <c r="H358" s="129">
        <f t="shared" si="90"/>
        <v>52</v>
      </c>
      <c r="I358" s="130">
        <v>0</v>
      </c>
      <c r="J358" s="130">
        <v>0</v>
      </c>
      <c r="K358" s="130">
        <v>0</v>
      </c>
      <c r="L358" s="130">
        <v>52</v>
      </c>
      <c r="M358" s="129">
        <f t="shared" si="91"/>
        <v>29</v>
      </c>
      <c r="N358" s="129">
        <f t="shared" si="92"/>
        <v>-77</v>
      </c>
      <c r="O358" s="131"/>
      <c r="P358" s="117">
        <v>2240102</v>
      </c>
      <c r="Q358" s="133" t="s">
        <v>59</v>
      </c>
      <c r="R358" s="132">
        <f t="shared" si="85"/>
        <v>0</v>
      </c>
      <c r="S358" s="132">
        <f t="shared" si="86"/>
        <v>0</v>
      </c>
      <c r="T358" s="132">
        <f t="shared" si="87"/>
        <v>0</v>
      </c>
      <c r="U358" s="132">
        <f t="shared" si="88"/>
        <v>29</v>
      </c>
    </row>
    <row r="359" spans="1:21" ht="15" customHeight="1">
      <c r="A359" s="127" t="s">
        <v>328</v>
      </c>
      <c r="B359" s="130"/>
      <c r="C359" s="129">
        <f t="shared" si="84"/>
        <v>2</v>
      </c>
      <c r="D359" s="130">
        <v>0</v>
      </c>
      <c r="E359" s="130">
        <v>0</v>
      </c>
      <c r="F359" s="130"/>
      <c r="G359" s="130">
        <v>2</v>
      </c>
      <c r="H359" s="129">
        <f t="shared" si="90"/>
        <v>2</v>
      </c>
      <c r="I359" s="130">
        <v>0</v>
      </c>
      <c r="J359" s="130">
        <v>0</v>
      </c>
      <c r="K359" s="130">
        <v>0</v>
      </c>
      <c r="L359" s="130">
        <v>2</v>
      </c>
      <c r="M359" s="129">
        <f t="shared" si="91"/>
        <v>0</v>
      </c>
      <c r="N359" s="129">
        <f t="shared" si="92"/>
        <v>2</v>
      </c>
      <c r="O359" s="131"/>
      <c r="P359" s="117">
        <v>2240104</v>
      </c>
      <c r="Q359" s="133" t="s">
        <v>59</v>
      </c>
      <c r="R359" s="132">
        <f t="shared" si="85"/>
        <v>0</v>
      </c>
      <c r="S359" s="132">
        <f t="shared" si="86"/>
        <v>0</v>
      </c>
      <c r="T359" s="132">
        <f t="shared" si="87"/>
        <v>0</v>
      </c>
      <c r="U359" s="132">
        <f t="shared" si="88"/>
        <v>0</v>
      </c>
    </row>
    <row r="360" spans="1:21" ht="15" customHeight="1">
      <c r="A360" s="127" t="s">
        <v>329</v>
      </c>
      <c r="B360" s="130"/>
      <c r="C360" s="129">
        <f t="shared" si="84"/>
        <v>14</v>
      </c>
      <c r="D360" s="130">
        <v>0</v>
      </c>
      <c r="E360" s="130">
        <v>0</v>
      </c>
      <c r="F360" s="130"/>
      <c r="G360" s="130">
        <v>14</v>
      </c>
      <c r="H360" s="129">
        <f t="shared" si="90"/>
        <v>49</v>
      </c>
      <c r="I360" s="130">
        <v>0</v>
      </c>
      <c r="J360" s="130">
        <v>0</v>
      </c>
      <c r="K360" s="130">
        <v>0</v>
      </c>
      <c r="L360" s="130">
        <v>49</v>
      </c>
      <c r="M360" s="129">
        <f t="shared" si="91"/>
        <v>35</v>
      </c>
      <c r="N360" s="129">
        <f t="shared" si="92"/>
        <v>49</v>
      </c>
      <c r="O360" s="131"/>
      <c r="P360" s="117">
        <v>2240106</v>
      </c>
      <c r="Q360" s="133" t="s">
        <v>59</v>
      </c>
      <c r="R360" s="132">
        <f t="shared" si="85"/>
        <v>0</v>
      </c>
      <c r="S360" s="132">
        <f t="shared" si="86"/>
        <v>0</v>
      </c>
      <c r="T360" s="132">
        <f t="shared" si="87"/>
        <v>0</v>
      </c>
      <c r="U360" s="132">
        <f t="shared" si="88"/>
        <v>35</v>
      </c>
    </row>
    <row r="361" spans="1:21" ht="15" customHeight="1">
      <c r="A361" s="127" t="s">
        <v>330</v>
      </c>
      <c r="B361" s="130">
        <v>113</v>
      </c>
      <c r="C361" s="129">
        <f t="shared" si="84"/>
        <v>149</v>
      </c>
      <c r="D361" s="130">
        <v>143</v>
      </c>
      <c r="E361" s="130">
        <v>6</v>
      </c>
      <c r="F361" s="130"/>
      <c r="G361" s="130">
        <v>0</v>
      </c>
      <c r="H361" s="129">
        <f t="shared" si="90"/>
        <v>146</v>
      </c>
      <c r="I361" s="130">
        <v>140</v>
      </c>
      <c r="J361" s="130">
        <v>6</v>
      </c>
      <c r="K361" s="130">
        <v>0</v>
      </c>
      <c r="L361" s="130">
        <v>0</v>
      </c>
      <c r="M361" s="129">
        <f t="shared" si="91"/>
        <v>-3</v>
      </c>
      <c r="N361" s="129">
        <f t="shared" si="92"/>
        <v>33</v>
      </c>
      <c r="O361" s="131"/>
      <c r="P361" s="117">
        <v>2240199</v>
      </c>
      <c r="Q361" s="133" t="s">
        <v>59</v>
      </c>
      <c r="R361" s="132">
        <f t="shared" si="85"/>
        <v>-3</v>
      </c>
      <c r="S361" s="132">
        <f t="shared" si="86"/>
        <v>0</v>
      </c>
      <c r="T361" s="132">
        <f t="shared" si="87"/>
        <v>0</v>
      </c>
      <c r="U361" s="132">
        <f t="shared" si="88"/>
        <v>0</v>
      </c>
    </row>
    <row r="362" spans="1:21" ht="15" customHeight="1">
      <c r="A362" s="135" t="s">
        <v>331</v>
      </c>
      <c r="B362" s="129">
        <f>SUM(B363:B365)</f>
        <v>1116</v>
      </c>
      <c r="C362" s="129">
        <f t="shared" si="84"/>
        <v>1740</v>
      </c>
      <c r="D362" s="129">
        <f>SUM(D363:D365)</f>
        <v>0</v>
      </c>
      <c r="E362" s="129">
        <f>SUM(E363:E365)</f>
        <v>0</v>
      </c>
      <c r="F362" s="129">
        <f>SUM(F363:F365)</f>
        <v>0</v>
      </c>
      <c r="G362" s="129">
        <f>SUM(G363:G365)</f>
        <v>1740</v>
      </c>
      <c r="H362" s="129">
        <f t="shared" si="90"/>
        <v>1796</v>
      </c>
      <c r="I362" s="129">
        <f>SUM(I363:I365)</f>
        <v>0</v>
      </c>
      <c r="J362" s="129">
        <f>SUM(J363:J365)</f>
        <v>0</v>
      </c>
      <c r="K362" s="129">
        <f>SUM(K363:K365)</f>
        <v>0</v>
      </c>
      <c r="L362" s="129">
        <f>SUM(L363:L365)</f>
        <v>1796</v>
      </c>
      <c r="M362" s="129">
        <f t="shared" si="91"/>
        <v>56</v>
      </c>
      <c r="N362" s="129">
        <f t="shared" si="92"/>
        <v>680</v>
      </c>
      <c r="O362" s="131"/>
      <c r="P362" s="117">
        <v>22402</v>
      </c>
      <c r="Q362" s="117" t="s">
        <v>57</v>
      </c>
      <c r="R362" s="132">
        <f t="shared" si="85"/>
        <v>0</v>
      </c>
      <c r="S362" s="132">
        <f t="shared" si="86"/>
        <v>0</v>
      </c>
      <c r="T362" s="132">
        <f t="shared" si="87"/>
        <v>0</v>
      </c>
      <c r="U362" s="132">
        <f t="shared" si="88"/>
        <v>56</v>
      </c>
    </row>
    <row r="363" spans="1:21" ht="15" customHeight="1">
      <c r="A363" s="135" t="s">
        <v>89</v>
      </c>
      <c r="B363" s="130"/>
      <c r="C363" s="129"/>
      <c r="D363" s="130">
        <v>0</v>
      </c>
      <c r="E363" s="130">
        <v>0</v>
      </c>
      <c r="F363" s="130"/>
      <c r="G363" s="130"/>
      <c r="H363" s="129">
        <f t="shared" si="90"/>
        <v>21</v>
      </c>
      <c r="I363" s="130">
        <v>0</v>
      </c>
      <c r="J363" s="130">
        <v>0</v>
      </c>
      <c r="K363" s="130">
        <v>0</v>
      </c>
      <c r="L363" s="130">
        <v>21</v>
      </c>
      <c r="M363" s="129">
        <f t="shared" si="91"/>
        <v>21</v>
      </c>
      <c r="N363" s="129">
        <f t="shared" si="92"/>
        <v>21</v>
      </c>
      <c r="O363" s="131"/>
      <c r="P363" s="117">
        <v>2240202</v>
      </c>
      <c r="Q363" s="133" t="s">
        <v>59</v>
      </c>
      <c r="R363" s="132">
        <f t="shared" si="85"/>
        <v>0</v>
      </c>
      <c r="S363" s="132">
        <f t="shared" si="86"/>
        <v>0</v>
      </c>
      <c r="T363" s="132">
        <f t="shared" si="87"/>
        <v>0</v>
      </c>
      <c r="U363" s="132">
        <f t="shared" si="88"/>
        <v>21</v>
      </c>
    </row>
    <row r="364" spans="1:21" ht="15" customHeight="1">
      <c r="A364" s="135" t="s">
        <v>332</v>
      </c>
      <c r="B364" s="130">
        <v>976</v>
      </c>
      <c r="C364" s="129">
        <f>SUM(D364:G364)</f>
        <v>1700</v>
      </c>
      <c r="D364" s="130">
        <v>0</v>
      </c>
      <c r="E364" s="130">
        <v>0</v>
      </c>
      <c r="F364" s="130"/>
      <c r="G364" s="130">
        <v>1700</v>
      </c>
      <c r="H364" s="129">
        <f t="shared" si="90"/>
        <v>1700</v>
      </c>
      <c r="I364" s="130">
        <v>0</v>
      </c>
      <c r="J364" s="130">
        <v>0</v>
      </c>
      <c r="K364" s="130">
        <v>0</v>
      </c>
      <c r="L364" s="130">
        <v>1700</v>
      </c>
      <c r="M364" s="129">
        <f t="shared" si="91"/>
        <v>0</v>
      </c>
      <c r="N364" s="129">
        <f t="shared" si="92"/>
        <v>724</v>
      </c>
      <c r="O364" s="131"/>
      <c r="P364" s="117">
        <v>2240204</v>
      </c>
      <c r="Q364" s="133" t="s">
        <v>59</v>
      </c>
      <c r="R364" s="132">
        <f t="shared" si="85"/>
        <v>0</v>
      </c>
      <c r="S364" s="132">
        <f t="shared" si="86"/>
        <v>0</v>
      </c>
      <c r="T364" s="132">
        <f t="shared" si="87"/>
        <v>0</v>
      </c>
      <c r="U364" s="132">
        <f t="shared" si="88"/>
        <v>0</v>
      </c>
    </row>
    <row r="365" spans="1:21" ht="15" customHeight="1">
      <c r="A365" s="135" t="s">
        <v>333</v>
      </c>
      <c r="B365" s="130">
        <v>140</v>
      </c>
      <c r="C365" s="129">
        <f t="shared" si="84"/>
        <v>40</v>
      </c>
      <c r="D365" s="130"/>
      <c r="E365" s="130"/>
      <c r="F365" s="130"/>
      <c r="G365" s="130">
        <v>40</v>
      </c>
      <c r="H365" s="129">
        <f t="shared" si="90"/>
        <v>75</v>
      </c>
      <c r="I365" s="130">
        <v>0</v>
      </c>
      <c r="J365" s="130">
        <v>0</v>
      </c>
      <c r="K365" s="130">
        <v>0</v>
      </c>
      <c r="L365" s="130">
        <v>75</v>
      </c>
      <c r="M365" s="129">
        <f t="shared" si="91"/>
        <v>35</v>
      </c>
      <c r="N365" s="129">
        <f t="shared" si="92"/>
        <v>-65</v>
      </c>
      <c r="O365" s="131"/>
      <c r="P365" s="117">
        <v>2240299</v>
      </c>
      <c r="Q365" s="133" t="s">
        <v>59</v>
      </c>
      <c r="R365" s="132">
        <f t="shared" si="85"/>
        <v>0</v>
      </c>
      <c r="S365" s="132">
        <f t="shared" si="86"/>
        <v>0</v>
      </c>
      <c r="T365" s="132">
        <f t="shared" si="87"/>
        <v>0</v>
      </c>
      <c r="U365" s="132">
        <f t="shared" si="88"/>
        <v>35</v>
      </c>
    </row>
    <row r="366" spans="1:21" ht="15" customHeight="1">
      <c r="A366" s="135" t="s">
        <v>334</v>
      </c>
      <c r="B366" s="130">
        <f>SUM(B367)</f>
        <v>54</v>
      </c>
      <c r="C366" s="129">
        <f t="shared" si="84"/>
        <v>0</v>
      </c>
      <c r="D366" s="130">
        <f>SUM(D367)</f>
        <v>0</v>
      </c>
      <c r="E366" s="130">
        <f>SUM(E367)</f>
        <v>0</v>
      </c>
      <c r="F366" s="130">
        <f>SUM(F367)</f>
        <v>0</v>
      </c>
      <c r="G366" s="130">
        <f>SUM(G367)</f>
        <v>0</v>
      </c>
      <c r="H366" s="129">
        <f t="shared" si="90"/>
        <v>0</v>
      </c>
      <c r="I366" s="130">
        <f>SUM(I367)</f>
        <v>0</v>
      </c>
      <c r="J366" s="130">
        <f>SUM(J367)</f>
        <v>0</v>
      </c>
      <c r="K366" s="130">
        <f>SUM(K367)</f>
        <v>0</v>
      </c>
      <c r="L366" s="130">
        <f>SUM(L367)</f>
        <v>0</v>
      </c>
      <c r="M366" s="129">
        <f t="shared" si="91"/>
        <v>0</v>
      </c>
      <c r="N366" s="129">
        <f t="shared" si="92"/>
        <v>-54</v>
      </c>
      <c r="O366" s="131"/>
      <c r="P366" s="117">
        <v>22403</v>
      </c>
      <c r="Q366" s="117" t="s">
        <v>57</v>
      </c>
      <c r="R366" s="132">
        <f t="shared" si="85"/>
        <v>0</v>
      </c>
      <c r="S366" s="132">
        <f t="shared" si="86"/>
        <v>0</v>
      </c>
      <c r="T366" s="132">
        <f t="shared" si="87"/>
        <v>0</v>
      </c>
      <c r="U366" s="132">
        <f t="shared" si="88"/>
        <v>0</v>
      </c>
    </row>
    <row r="367" spans="1:21" ht="15" customHeight="1">
      <c r="A367" s="135" t="s">
        <v>335</v>
      </c>
      <c r="B367" s="130">
        <v>54</v>
      </c>
      <c r="C367" s="129">
        <f t="shared" si="84"/>
        <v>0</v>
      </c>
      <c r="D367" s="130">
        <v>0</v>
      </c>
      <c r="E367" s="130">
        <v>0</v>
      </c>
      <c r="F367" s="130"/>
      <c r="G367" s="130"/>
      <c r="H367" s="129">
        <f t="shared" si="90"/>
        <v>0</v>
      </c>
      <c r="I367" s="130"/>
      <c r="J367" s="130"/>
      <c r="K367" s="130"/>
      <c r="L367" s="130">
        <v>0</v>
      </c>
      <c r="M367" s="129">
        <f t="shared" si="91"/>
        <v>0</v>
      </c>
      <c r="N367" s="129">
        <f t="shared" si="92"/>
        <v>-54</v>
      </c>
      <c r="O367" s="131"/>
      <c r="P367" s="117">
        <v>2240399</v>
      </c>
      <c r="Q367" s="133" t="s">
        <v>59</v>
      </c>
      <c r="R367" s="132">
        <f t="shared" si="85"/>
        <v>0</v>
      </c>
      <c r="S367" s="132">
        <f t="shared" si="86"/>
        <v>0</v>
      </c>
      <c r="T367" s="132">
        <f t="shared" si="87"/>
        <v>0</v>
      </c>
      <c r="U367" s="132">
        <f t="shared" si="88"/>
        <v>0</v>
      </c>
    </row>
    <row r="368" spans="1:21" ht="15" customHeight="1">
      <c r="A368" s="127" t="s">
        <v>336</v>
      </c>
      <c r="B368" s="130">
        <f>SUM(B369:B370)</f>
        <v>67</v>
      </c>
      <c r="C368" s="129">
        <f t="shared" si="84"/>
        <v>89</v>
      </c>
      <c r="D368" s="130">
        <f>SUM(D369:D370)</f>
        <v>51</v>
      </c>
      <c r="E368" s="130">
        <f>SUM(E369:E370)</f>
        <v>4</v>
      </c>
      <c r="F368" s="130">
        <f>SUM(F369:F370)</f>
        <v>0</v>
      </c>
      <c r="G368" s="130">
        <f>SUM(G369:G370)</f>
        <v>34</v>
      </c>
      <c r="H368" s="129">
        <f t="shared" si="90"/>
        <v>90</v>
      </c>
      <c r="I368" s="130">
        <f>SUM(I369:I370)</f>
        <v>52</v>
      </c>
      <c r="J368" s="130">
        <f>SUM(J369:J370)</f>
        <v>4</v>
      </c>
      <c r="K368" s="130">
        <f>SUM(K369:K370)</f>
        <v>0</v>
      </c>
      <c r="L368" s="130">
        <f>SUM(L369:L370)</f>
        <v>34</v>
      </c>
      <c r="M368" s="129">
        <f t="shared" si="91"/>
        <v>1</v>
      </c>
      <c r="N368" s="129">
        <f t="shared" si="92"/>
        <v>23</v>
      </c>
      <c r="O368" s="131"/>
      <c r="P368" s="117">
        <v>22405</v>
      </c>
      <c r="Q368" s="117" t="s">
        <v>57</v>
      </c>
      <c r="R368" s="132">
        <f t="shared" si="85"/>
        <v>1</v>
      </c>
      <c r="S368" s="132">
        <f t="shared" si="86"/>
        <v>0</v>
      </c>
      <c r="T368" s="132">
        <f t="shared" si="87"/>
        <v>0</v>
      </c>
      <c r="U368" s="132">
        <f t="shared" si="88"/>
        <v>0</v>
      </c>
    </row>
    <row r="369" spans="1:21" ht="15" customHeight="1">
      <c r="A369" s="127" t="s">
        <v>58</v>
      </c>
      <c r="B369" s="130">
        <v>38</v>
      </c>
      <c r="C369" s="129">
        <f t="shared" si="84"/>
        <v>55</v>
      </c>
      <c r="D369" s="130">
        <v>51</v>
      </c>
      <c r="E369" s="130">
        <v>4</v>
      </c>
      <c r="F369" s="130"/>
      <c r="G369" s="130">
        <v>0</v>
      </c>
      <c r="H369" s="129">
        <f t="shared" si="90"/>
        <v>56</v>
      </c>
      <c r="I369" s="130">
        <v>52</v>
      </c>
      <c r="J369" s="130">
        <v>4</v>
      </c>
      <c r="K369" s="130">
        <v>0</v>
      </c>
      <c r="L369" s="130">
        <v>0</v>
      </c>
      <c r="M369" s="129">
        <f t="shared" si="91"/>
        <v>1</v>
      </c>
      <c r="N369" s="129">
        <f t="shared" si="92"/>
        <v>18</v>
      </c>
      <c r="O369" s="131"/>
      <c r="P369" s="117">
        <v>2240501</v>
      </c>
      <c r="Q369" s="133" t="s">
        <v>59</v>
      </c>
      <c r="R369" s="132">
        <f t="shared" si="85"/>
        <v>1</v>
      </c>
      <c r="S369" s="132">
        <f t="shared" si="86"/>
        <v>0</v>
      </c>
      <c r="T369" s="132">
        <f t="shared" si="87"/>
        <v>0</v>
      </c>
      <c r="U369" s="132">
        <f t="shared" si="88"/>
        <v>0</v>
      </c>
    </row>
    <row r="370" spans="1:21" ht="15" customHeight="1">
      <c r="A370" s="127" t="s">
        <v>60</v>
      </c>
      <c r="B370" s="130">
        <v>29</v>
      </c>
      <c r="C370" s="129">
        <f t="shared" si="84"/>
        <v>34</v>
      </c>
      <c r="D370" s="130">
        <v>0</v>
      </c>
      <c r="E370" s="130">
        <v>0</v>
      </c>
      <c r="F370" s="130"/>
      <c r="G370" s="130">
        <v>34</v>
      </c>
      <c r="H370" s="129">
        <f t="shared" si="90"/>
        <v>34</v>
      </c>
      <c r="I370" s="130">
        <v>0</v>
      </c>
      <c r="J370" s="130">
        <v>0</v>
      </c>
      <c r="K370" s="130">
        <v>0</v>
      </c>
      <c r="L370" s="130">
        <v>34</v>
      </c>
      <c r="M370" s="129">
        <f t="shared" si="91"/>
        <v>0</v>
      </c>
      <c r="N370" s="129">
        <f t="shared" si="92"/>
        <v>5</v>
      </c>
      <c r="O370" s="131"/>
      <c r="P370" s="117">
        <v>2240502</v>
      </c>
      <c r="Q370" s="133" t="s">
        <v>59</v>
      </c>
      <c r="R370" s="132">
        <f t="shared" si="85"/>
        <v>0</v>
      </c>
      <c r="S370" s="132">
        <f t="shared" si="86"/>
        <v>0</v>
      </c>
      <c r="T370" s="132">
        <f t="shared" si="87"/>
        <v>0</v>
      </c>
      <c r="U370" s="132">
        <f t="shared" si="88"/>
        <v>0</v>
      </c>
    </row>
    <row r="371" spans="1:21" ht="15" customHeight="1">
      <c r="A371" s="135" t="s">
        <v>337</v>
      </c>
      <c r="B371" s="130">
        <f>SUM(B372)</f>
        <v>0</v>
      </c>
      <c r="C371" s="129">
        <f t="shared" si="84"/>
        <v>0</v>
      </c>
      <c r="D371" s="130">
        <f>SUM(D372)</f>
        <v>0</v>
      </c>
      <c r="E371" s="130">
        <f>SUM(E372)</f>
        <v>0</v>
      </c>
      <c r="F371" s="130">
        <f>SUM(F372)</f>
        <v>0</v>
      </c>
      <c r="G371" s="130">
        <f>SUM(G372)</f>
        <v>0</v>
      </c>
      <c r="H371" s="129">
        <f t="shared" si="90"/>
        <v>154</v>
      </c>
      <c r="I371" s="130">
        <f>SUM(I372)</f>
        <v>0</v>
      </c>
      <c r="J371" s="130">
        <f>SUM(J372)</f>
        <v>0</v>
      </c>
      <c r="K371" s="130">
        <f>SUM(K372)</f>
        <v>0</v>
      </c>
      <c r="L371" s="130">
        <f>SUM(L372)</f>
        <v>154</v>
      </c>
      <c r="M371" s="129">
        <f t="shared" si="91"/>
        <v>154</v>
      </c>
      <c r="N371" s="129">
        <f t="shared" si="92"/>
        <v>154</v>
      </c>
      <c r="O371" s="131"/>
      <c r="P371" s="117">
        <v>22406</v>
      </c>
      <c r="Q371" s="117" t="s">
        <v>57</v>
      </c>
      <c r="R371" s="132">
        <f t="shared" si="85"/>
        <v>0</v>
      </c>
      <c r="S371" s="132">
        <f t="shared" si="86"/>
        <v>0</v>
      </c>
      <c r="T371" s="132">
        <f t="shared" si="87"/>
        <v>0</v>
      </c>
      <c r="U371" s="132">
        <f t="shared" si="88"/>
        <v>154</v>
      </c>
    </row>
    <row r="372" spans="1:21" ht="15" customHeight="1">
      <c r="A372" s="135" t="s">
        <v>338</v>
      </c>
      <c r="B372" s="130"/>
      <c r="C372" s="129">
        <f t="shared" si="84"/>
        <v>0</v>
      </c>
      <c r="D372" s="130">
        <v>0</v>
      </c>
      <c r="E372" s="130">
        <v>0</v>
      </c>
      <c r="F372" s="130"/>
      <c r="G372" s="130"/>
      <c r="H372" s="129">
        <f t="shared" si="90"/>
        <v>154</v>
      </c>
      <c r="I372" s="130">
        <v>0</v>
      </c>
      <c r="J372" s="130">
        <v>0</v>
      </c>
      <c r="K372" s="130">
        <v>0</v>
      </c>
      <c r="L372" s="130">
        <v>154</v>
      </c>
      <c r="M372" s="129">
        <f t="shared" si="91"/>
        <v>154</v>
      </c>
      <c r="N372" s="129">
        <f t="shared" si="92"/>
        <v>154</v>
      </c>
      <c r="O372" s="131"/>
      <c r="P372" s="117">
        <v>2240699</v>
      </c>
      <c r="Q372" s="133" t="s">
        <v>59</v>
      </c>
      <c r="R372" s="132">
        <f t="shared" si="85"/>
        <v>0</v>
      </c>
      <c r="S372" s="132">
        <f t="shared" si="86"/>
        <v>0</v>
      </c>
      <c r="T372" s="132">
        <f t="shared" si="87"/>
        <v>0</v>
      </c>
      <c r="U372" s="132">
        <f t="shared" si="88"/>
        <v>154</v>
      </c>
    </row>
    <row r="373" spans="1:21" ht="15" customHeight="1">
      <c r="A373" s="127" t="s">
        <v>339</v>
      </c>
      <c r="B373" s="130">
        <v>1530</v>
      </c>
      <c r="C373" s="129">
        <f t="shared" si="84"/>
        <v>2350</v>
      </c>
      <c r="D373" s="130"/>
      <c r="E373" s="130"/>
      <c r="F373" s="130"/>
      <c r="G373" s="130">
        <v>2350</v>
      </c>
      <c r="H373" s="129">
        <f t="shared" si="90"/>
        <v>2350</v>
      </c>
      <c r="I373" s="130"/>
      <c r="J373" s="130"/>
      <c r="K373" s="130"/>
      <c r="L373" s="130">
        <v>2350</v>
      </c>
      <c r="M373" s="129">
        <f t="shared" si="91"/>
        <v>0</v>
      </c>
      <c r="N373" s="129">
        <f t="shared" si="92"/>
        <v>820</v>
      </c>
      <c r="O373" s="131"/>
      <c r="P373" s="117">
        <v>227</v>
      </c>
      <c r="Q373" s="117" t="s">
        <v>340</v>
      </c>
      <c r="R373" s="132">
        <f t="shared" si="85"/>
        <v>0</v>
      </c>
      <c r="S373" s="132">
        <f t="shared" si="86"/>
        <v>0</v>
      </c>
      <c r="T373" s="132">
        <f t="shared" si="87"/>
        <v>0</v>
      </c>
      <c r="U373" s="132">
        <f t="shared" si="88"/>
        <v>0</v>
      </c>
    </row>
    <row r="374" spans="1:21" ht="15" customHeight="1">
      <c r="A374" s="136" t="s">
        <v>341</v>
      </c>
      <c r="B374" s="129">
        <f>SUM(B375)</f>
        <v>723</v>
      </c>
      <c r="C374" s="129">
        <f t="shared" si="84"/>
        <v>11441</v>
      </c>
      <c r="D374" s="129">
        <f aca="true" t="shared" si="97" ref="D374:L375">SUM(D375)</f>
        <v>0</v>
      </c>
      <c r="E374" s="129">
        <f t="shared" si="97"/>
        <v>0</v>
      </c>
      <c r="F374" s="129">
        <f t="shared" si="97"/>
        <v>0</v>
      </c>
      <c r="G374" s="129">
        <f t="shared" si="97"/>
        <v>11441</v>
      </c>
      <c r="H374" s="129">
        <f t="shared" si="90"/>
        <v>2305</v>
      </c>
      <c r="I374" s="129">
        <f t="shared" si="97"/>
        <v>0</v>
      </c>
      <c r="J374" s="129">
        <f t="shared" si="97"/>
        <v>0</v>
      </c>
      <c r="K374" s="129">
        <f t="shared" si="97"/>
        <v>0</v>
      </c>
      <c r="L374" s="129">
        <f t="shared" si="97"/>
        <v>2305</v>
      </c>
      <c r="M374" s="129">
        <f t="shared" si="91"/>
        <v>-9136</v>
      </c>
      <c r="N374" s="129">
        <f t="shared" si="92"/>
        <v>1582</v>
      </c>
      <c r="O374" s="131"/>
      <c r="P374" s="117">
        <v>229</v>
      </c>
      <c r="Q374" s="117" t="s">
        <v>55</v>
      </c>
      <c r="R374" s="132">
        <f t="shared" si="85"/>
        <v>0</v>
      </c>
      <c r="S374" s="132">
        <f t="shared" si="86"/>
        <v>0</v>
      </c>
      <c r="T374" s="132">
        <f t="shared" si="87"/>
        <v>0</v>
      </c>
      <c r="U374" s="132">
        <f t="shared" si="88"/>
        <v>-9136</v>
      </c>
    </row>
    <row r="375" spans="1:21" ht="15" customHeight="1">
      <c r="A375" s="127" t="s">
        <v>342</v>
      </c>
      <c r="B375" s="128">
        <f>SUM(B376)</f>
        <v>723</v>
      </c>
      <c r="C375" s="128">
        <f t="shared" si="84"/>
        <v>11441</v>
      </c>
      <c r="D375" s="128">
        <f t="shared" si="97"/>
        <v>0</v>
      </c>
      <c r="E375" s="128">
        <f t="shared" si="97"/>
        <v>0</v>
      </c>
      <c r="F375" s="128">
        <f t="shared" si="97"/>
        <v>0</v>
      </c>
      <c r="G375" s="128">
        <f t="shared" si="97"/>
        <v>11441</v>
      </c>
      <c r="H375" s="129">
        <f t="shared" si="90"/>
        <v>2305</v>
      </c>
      <c r="I375" s="128">
        <f t="shared" si="97"/>
        <v>0</v>
      </c>
      <c r="J375" s="128">
        <f t="shared" si="97"/>
        <v>0</v>
      </c>
      <c r="K375" s="128">
        <f t="shared" si="97"/>
        <v>0</v>
      </c>
      <c r="L375" s="128">
        <f t="shared" si="97"/>
        <v>2305</v>
      </c>
      <c r="M375" s="129">
        <f t="shared" si="91"/>
        <v>-9136</v>
      </c>
      <c r="N375" s="129">
        <f t="shared" si="92"/>
        <v>1582</v>
      </c>
      <c r="O375" s="131"/>
      <c r="P375" s="117">
        <v>22999</v>
      </c>
      <c r="Q375" s="117" t="s">
        <v>57</v>
      </c>
      <c r="R375" s="132">
        <f t="shared" si="85"/>
        <v>0</v>
      </c>
      <c r="S375" s="132">
        <f t="shared" si="86"/>
        <v>0</v>
      </c>
      <c r="T375" s="132">
        <f t="shared" si="87"/>
        <v>0</v>
      </c>
      <c r="U375" s="132">
        <f t="shared" si="88"/>
        <v>-9136</v>
      </c>
    </row>
    <row r="376" spans="1:21" ht="15" customHeight="1">
      <c r="A376" s="127" t="s">
        <v>343</v>
      </c>
      <c r="B376" s="130">
        <v>723</v>
      </c>
      <c r="C376" s="129">
        <f t="shared" si="84"/>
        <v>11441</v>
      </c>
      <c r="D376" s="130"/>
      <c r="E376" s="130">
        <v>0</v>
      </c>
      <c r="F376" s="130"/>
      <c r="G376" s="130">
        <f>1446+10000-5</f>
        <v>11441</v>
      </c>
      <c r="H376" s="129">
        <f t="shared" si="90"/>
        <v>2305</v>
      </c>
      <c r="I376" s="130">
        <v>0</v>
      </c>
      <c r="J376" s="130">
        <v>0</v>
      </c>
      <c r="K376" s="130">
        <v>0</v>
      </c>
      <c r="L376" s="130">
        <f>6592-4260+120+220-370+4+1-2</f>
        <v>2305</v>
      </c>
      <c r="M376" s="129">
        <f t="shared" si="91"/>
        <v>-9136</v>
      </c>
      <c r="N376" s="129">
        <f t="shared" si="92"/>
        <v>1582</v>
      </c>
      <c r="O376" s="131"/>
      <c r="P376" s="117">
        <v>2299999</v>
      </c>
      <c r="Q376" s="133" t="s">
        <v>59</v>
      </c>
      <c r="R376" s="132">
        <f t="shared" si="85"/>
        <v>0</v>
      </c>
      <c r="S376" s="132">
        <f t="shared" si="86"/>
        <v>0</v>
      </c>
      <c r="T376" s="132">
        <f t="shared" si="87"/>
        <v>0</v>
      </c>
      <c r="U376" s="132">
        <f t="shared" si="88"/>
        <v>-9136</v>
      </c>
    </row>
    <row r="377" spans="1:21" ht="15" customHeight="1">
      <c r="A377" s="127" t="s">
        <v>344</v>
      </c>
      <c r="B377" s="129">
        <f>SUM(B378)</f>
        <v>8616</v>
      </c>
      <c r="C377" s="129">
        <f t="shared" si="84"/>
        <v>8777</v>
      </c>
      <c r="D377" s="129">
        <f aca="true" t="shared" si="98" ref="D377:L378">SUM(D378)</f>
        <v>0</v>
      </c>
      <c r="E377" s="129">
        <f t="shared" si="98"/>
        <v>0</v>
      </c>
      <c r="F377" s="129">
        <f t="shared" si="98"/>
        <v>8777</v>
      </c>
      <c r="G377" s="129">
        <f t="shared" si="98"/>
        <v>0</v>
      </c>
      <c r="H377" s="129">
        <f t="shared" si="90"/>
        <v>8794</v>
      </c>
      <c r="I377" s="129">
        <f t="shared" si="98"/>
        <v>0</v>
      </c>
      <c r="J377" s="129">
        <f t="shared" si="98"/>
        <v>0</v>
      </c>
      <c r="K377" s="129">
        <f t="shared" si="98"/>
        <v>8794</v>
      </c>
      <c r="L377" s="129">
        <f t="shared" si="98"/>
        <v>0</v>
      </c>
      <c r="M377" s="129">
        <f t="shared" si="91"/>
        <v>17</v>
      </c>
      <c r="N377" s="129">
        <f t="shared" si="92"/>
        <v>178</v>
      </c>
      <c r="O377" s="131"/>
      <c r="P377" s="117">
        <v>232</v>
      </c>
      <c r="Q377" s="117" t="s">
        <v>55</v>
      </c>
      <c r="R377" s="132">
        <f t="shared" si="85"/>
        <v>0</v>
      </c>
      <c r="S377" s="132">
        <f t="shared" si="86"/>
        <v>0</v>
      </c>
      <c r="T377" s="132">
        <f t="shared" si="87"/>
        <v>17</v>
      </c>
      <c r="U377" s="132">
        <f t="shared" si="88"/>
        <v>0</v>
      </c>
    </row>
    <row r="378" spans="1:21" ht="15" customHeight="1">
      <c r="A378" s="127" t="s">
        <v>345</v>
      </c>
      <c r="B378" s="128">
        <f>SUM(B379)</f>
        <v>8616</v>
      </c>
      <c r="C378" s="128">
        <f t="shared" si="84"/>
        <v>8777</v>
      </c>
      <c r="D378" s="128">
        <f t="shared" si="98"/>
        <v>0</v>
      </c>
      <c r="E378" s="128">
        <f t="shared" si="98"/>
        <v>0</v>
      </c>
      <c r="F378" s="128">
        <f t="shared" si="98"/>
        <v>8777</v>
      </c>
      <c r="G378" s="128">
        <f t="shared" si="98"/>
        <v>0</v>
      </c>
      <c r="H378" s="129">
        <f t="shared" si="90"/>
        <v>8794</v>
      </c>
      <c r="I378" s="128">
        <f t="shared" si="98"/>
        <v>0</v>
      </c>
      <c r="J378" s="128">
        <f t="shared" si="98"/>
        <v>0</v>
      </c>
      <c r="K378" s="128">
        <f t="shared" si="98"/>
        <v>8794</v>
      </c>
      <c r="L378" s="128">
        <f t="shared" si="98"/>
        <v>0</v>
      </c>
      <c r="M378" s="129">
        <f t="shared" si="91"/>
        <v>17</v>
      </c>
      <c r="N378" s="129">
        <f t="shared" si="92"/>
        <v>178</v>
      </c>
      <c r="O378" s="131"/>
      <c r="P378" s="117">
        <v>23203</v>
      </c>
      <c r="Q378" s="117" t="s">
        <v>57</v>
      </c>
      <c r="R378" s="132">
        <f t="shared" si="85"/>
        <v>0</v>
      </c>
      <c r="S378" s="132">
        <f t="shared" si="86"/>
        <v>0</v>
      </c>
      <c r="T378" s="132">
        <f t="shared" si="87"/>
        <v>17</v>
      </c>
      <c r="U378" s="132">
        <f t="shared" si="88"/>
        <v>0</v>
      </c>
    </row>
    <row r="379" spans="1:21" ht="15" customHeight="1">
      <c r="A379" s="127" t="s">
        <v>346</v>
      </c>
      <c r="B379" s="130">
        <v>8616</v>
      </c>
      <c r="C379" s="129">
        <f t="shared" si="84"/>
        <v>8777</v>
      </c>
      <c r="D379" s="130">
        <v>0</v>
      </c>
      <c r="E379" s="130">
        <v>0</v>
      </c>
      <c r="F379" s="130">
        <v>8777</v>
      </c>
      <c r="G379" s="130">
        <v>0</v>
      </c>
      <c r="H379" s="129">
        <f t="shared" si="90"/>
        <v>8794</v>
      </c>
      <c r="I379" s="130">
        <v>0</v>
      </c>
      <c r="J379" s="130">
        <v>0</v>
      </c>
      <c r="K379" s="130">
        <v>8794</v>
      </c>
      <c r="L379" s="130">
        <v>0</v>
      </c>
      <c r="M379" s="129">
        <f t="shared" si="91"/>
        <v>17</v>
      </c>
      <c r="N379" s="129">
        <f t="shared" si="92"/>
        <v>178</v>
      </c>
      <c r="O379" s="131"/>
      <c r="P379" s="117">
        <v>2320301</v>
      </c>
      <c r="Q379" s="133" t="s">
        <v>59</v>
      </c>
      <c r="R379" s="132">
        <f t="shared" si="85"/>
        <v>0</v>
      </c>
      <c r="S379" s="132">
        <f t="shared" si="86"/>
        <v>0</v>
      </c>
      <c r="T379" s="132">
        <f t="shared" si="87"/>
        <v>17</v>
      </c>
      <c r="U379" s="132">
        <f t="shared" si="88"/>
        <v>0</v>
      </c>
    </row>
    <row r="380" spans="1:21" ht="15" customHeight="1">
      <c r="A380" s="127" t="s">
        <v>347</v>
      </c>
      <c r="B380" s="129">
        <f>SUM(B381)</f>
        <v>21</v>
      </c>
      <c r="C380" s="129">
        <f t="shared" si="84"/>
        <v>30</v>
      </c>
      <c r="D380" s="129">
        <f aca="true" t="shared" si="99" ref="D380:L380">SUM(D381)</f>
        <v>0</v>
      </c>
      <c r="E380" s="129">
        <f t="shared" si="99"/>
        <v>0</v>
      </c>
      <c r="F380" s="129">
        <f t="shared" si="99"/>
        <v>30</v>
      </c>
      <c r="G380" s="129">
        <f t="shared" si="99"/>
        <v>0</v>
      </c>
      <c r="H380" s="129">
        <f t="shared" si="90"/>
        <v>45</v>
      </c>
      <c r="I380" s="129">
        <f t="shared" si="99"/>
        <v>0</v>
      </c>
      <c r="J380" s="129">
        <f t="shared" si="99"/>
        <v>0</v>
      </c>
      <c r="K380" s="129">
        <f t="shared" si="99"/>
        <v>45</v>
      </c>
      <c r="L380" s="129">
        <f t="shared" si="99"/>
        <v>0</v>
      </c>
      <c r="M380" s="129">
        <f t="shared" si="91"/>
        <v>15</v>
      </c>
      <c r="N380" s="129">
        <f t="shared" si="92"/>
        <v>24</v>
      </c>
      <c r="O380" s="131"/>
      <c r="P380" s="117">
        <v>233</v>
      </c>
      <c r="Q380" s="117" t="s">
        <v>55</v>
      </c>
      <c r="R380" s="132">
        <f t="shared" si="85"/>
        <v>0</v>
      </c>
      <c r="S380" s="132">
        <f t="shared" si="86"/>
        <v>0</v>
      </c>
      <c r="T380" s="132">
        <f t="shared" si="87"/>
        <v>15</v>
      </c>
      <c r="U380" s="132">
        <f t="shared" si="88"/>
        <v>0</v>
      </c>
    </row>
    <row r="381" spans="1:21" ht="15" customHeight="1">
      <c r="A381" s="127" t="s">
        <v>348</v>
      </c>
      <c r="B381" s="130">
        <v>21</v>
      </c>
      <c r="C381" s="129">
        <f t="shared" si="84"/>
        <v>30</v>
      </c>
      <c r="D381" s="130"/>
      <c r="E381" s="130"/>
      <c r="F381" s="130">
        <v>30</v>
      </c>
      <c r="G381" s="130"/>
      <c r="H381" s="129">
        <f t="shared" si="90"/>
        <v>45</v>
      </c>
      <c r="I381" s="130">
        <v>0</v>
      </c>
      <c r="J381" s="130">
        <v>0</v>
      </c>
      <c r="K381" s="130">
        <v>45</v>
      </c>
      <c r="L381" s="130">
        <v>0</v>
      </c>
      <c r="M381" s="129">
        <f t="shared" si="91"/>
        <v>15</v>
      </c>
      <c r="N381" s="129">
        <f t="shared" si="92"/>
        <v>24</v>
      </c>
      <c r="O381" s="131"/>
      <c r="P381" s="117">
        <v>23303</v>
      </c>
      <c r="Q381" s="117" t="s">
        <v>349</v>
      </c>
      <c r="R381" s="132">
        <f t="shared" si="85"/>
        <v>0</v>
      </c>
      <c r="S381" s="132">
        <f t="shared" si="86"/>
        <v>0</v>
      </c>
      <c r="T381" s="132">
        <f t="shared" si="87"/>
        <v>15</v>
      </c>
      <c r="U381" s="132">
        <f t="shared" si="88"/>
        <v>0</v>
      </c>
    </row>
    <row r="382" spans="1:21" ht="15" customHeight="1">
      <c r="A382" s="124" t="s">
        <v>350</v>
      </c>
      <c r="B382" s="128">
        <f>SUM(B6,B105,B109,B128,B149,B160,B179,B255,B287,B294,B307,B331,B335,B340,B343,B352,B355,B373,B374,B377,B380)</f>
        <v>152910</v>
      </c>
      <c r="C382" s="128">
        <f t="shared" si="84"/>
        <v>234940</v>
      </c>
      <c r="D382" s="128">
        <f>SUM(D6,D105,D109,D128,D149,D160,D179,D255,D287,D294,D307,D331,D335,D340,D343,D352,D355,D373,D374,D377,D380)</f>
        <v>115080</v>
      </c>
      <c r="E382" s="128">
        <f>SUM(E6,E105,E109,E128,E149,E160,E179,E255,E287,E294,E307,E331,E335,E340,E343,E352,E355,E373,E374,E377,E380)</f>
        <v>10389</v>
      </c>
      <c r="F382" s="128">
        <f>SUM(F6,F105,F109,F128,F149,F160,F179,F255,F287,F294,F307,F331,F335,F340,F343,F352,F355,F373,F374,F377,F380)</f>
        <v>8815</v>
      </c>
      <c r="G382" s="128">
        <f>SUM(G6,G105,G109,G128,G149,G160,G179,G255,G287,G294,G307,G331,G335,G340,G343,G352,G355,G373,G374,G377,G380)</f>
        <v>100656</v>
      </c>
      <c r="H382" s="129">
        <f t="shared" si="90"/>
        <v>235080</v>
      </c>
      <c r="I382" s="128">
        <f>SUM(I6,I105,I109,I128,I149,I160,I179,I255,I287,I294,I307,I331,I335,I340,I343,I352,I355,I373,I374,I377,I380)</f>
        <v>125427</v>
      </c>
      <c r="J382" s="128">
        <f>SUM(J6,J105,J109,J128,J149,J160,J179,J255,J287,J294,J307,J331,J335,J340,J343,J352,J355,J373,J374,J377,J380)</f>
        <v>12003</v>
      </c>
      <c r="K382" s="128">
        <f>SUM(K6,K105,K109,K128,K149,K160,K179,K255,K287,K294,K307,K331,K335,K340,K343,K352,K355,K373,K374,K377,K380)</f>
        <v>8847</v>
      </c>
      <c r="L382" s="128">
        <f>SUM(L6,L105,L109,L128,L149,L160,L179,L255,L287,L294,L307,L331,L335,L340,L343,L352,L355,L373,L374,L377,L380)</f>
        <v>88803</v>
      </c>
      <c r="M382" s="129">
        <f t="shared" si="91"/>
        <v>140</v>
      </c>
      <c r="N382" s="129">
        <f t="shared" si="92"/>
        <v>82170</v>
      </c>
      <c r="O382" s="131"/>
      <c r="P382" s="117" t="s">
        <v>351</v>
      </c>
      <c r="Q382" s="117" t="s">
        <v>55</v>
      </c>
      <c r="R382" s="132">
        <f t="shared" si="85"/>
        <v>10347</v>
      </c>
      <c r="S382" s="132">
        <f t="shared" si="86"/>
        <v>1614</v>
      </c>
      <c r="T382" s="132">
        <f t="shared" si="87"/>
        <v>32</v>
      </c>
      <c r="U382" s="132">
        <f t="shared" si="88"/>
        <v>-11853</v>
      </c>
    </row>
    <row r="383" spans="1:15" ht="37.5" customHeight="1">
      <c r="A383" s="167" t="s">
        <v>352</v>
      </c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</row>
  </sheetData>
  <sheetProtection/>
  <autoFilter ref="A5:U5"/>
  <mergeCells count="11">
    <mergeCell ref="N4:N5"/>
    <mergeCell ref="O4:O5"/>
    <mergeCell ref="A2:O2"/>
    <mergeCell ref="N3:O3"/>
    <mergeCell ref="D4:G4"/>
    <mergeCell ref="H4:L4"/>
    <mergeCell ref="A383:O383"/>
    <mergeCell ref="A4:A5"/>
    <mergeCell ref="B4:B5"/>
    <mergeCell ref="C4:C5"/>
    <mergeCell ref="M4:M5"/>
  </mergeCells>
  <printOptions horizontalCentered="1"/>
  <pageMargins left="0.39" right="0.39" top="0.7900000000000001" bottom="0.59" header="0.39" footer="0.3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120"/>
  <sheetViews>
    <sheetView workbookViewId="0" topLeftCell="A55">
      <selection activeCell="F71" sqref="F71"/>
    </sheetView>
  </sheetViews>
  <sheetFormatPr defaultColWidth="9.140625" defaultRowHeight="15"/>
  <cols>
    <col min="1" max="1" width="60.00390625" style="91" customWidth="1"/>
    <col min="2" max="2" width="16.28125" style="92" customWidth="1"/>
    <col min="3" max="6" width="16.28125" style="19" customWidth="1"/>
    <col min="7" max="7" width="11.57421875" style="93" customWidth="1"/>
    <col min="8" max="8" width="13.421875" style="19" customWidth="1"/>
    <col min="9" max="237" width="9.00390625" style="19" customWidth="1"/>
    <col min="238" max="16384" width="9.00390625" style="94" customWidth="1"/>
  </cols>
  <sheetData>
    <row r="1" spans="1:237" s="90" customFormat="1" ht="18" customHeight="1">
      <c r="A1" s="5" t="s">
        <v>631</v>
      </c>
      <c r="B1" s="95"/>
      <c r="C1" s="96"/>
      <c r="D1" s="96"/>
      <c r="E1" s="96"/>
      <c r="F1" s="96"/>
      <c r="G1" s="97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</row>
    <row r="2" spans="1:6" ht="45" customHeight="1">
      <c r="A2" s="171" t="s">
        <v>353</v>
      </c>
      <c r="B2" s="171"/>
      <c r="C2" s="171"/>
      <c r="D2" s="171"/>
      <c r="E2" s="171"/>
      <c r="F2" s="171"/>
    </row>
    <row r="3" spans="1:237" s="90" customFormat="1" ht="18" customHeight="1">
      <c r="A3" s="99"/>
      <c r="B3" s="100"/>
      <c r="C3" s="101"/>
      <c r="D3" s="101"/>
      <c r="E3" s="101"/>
      <c r="F3" s="102" t="s">
        <v>354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</row>
    <row r="4" spans="1:237" s="90" customFormat="1" ht="37.5">
      <c r="A4" s="105" t="s">
        <v>355</v>
      </c>
      <c r="B4" s="106" t="s">
        <v>356</v>
      </c>
      <c r="C4" s="107" t="s">
        <v>357</v>
      </c>
      <c r="D4" s="107" t="s">
        <v>358</v>
      </c>
      <c r="E4" s="108" t="s">
        <v>359</v>
      </c>
      <c r="F4" s="109" t="s">
        <v>360</v>
      </c>
      <c r="G4" s="110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</row>
    <row r="5" spans="1:237" s="90" customFormat="1" ht="18" customHeight="1">
      <c r="A5" s="111" t="s">
        <v>361</v>
      </c>
      <c r="B5" s="112">
        <f aca="true" t="shared" si="0" ref="B5:B21">SUM(C5:F5)</f>
        <v>184</v>
      </c>
      <c r="C5" s="112">
        <f>SUM(C6,C8,C10,C12,C14,C16)</f>
        <v>23</v>
      </c>
      <c r="D5" s="112">
        <f>SUM(D6,D8,D10,D12,D14,D16)</f>
        <v>5</v>
      </c>
      <c r="E5" s="112">
        <f>SUM(E6,E8,E10,E12,E14,E16)</f>
        <v>0</v>
      </c>
      <c r="F5" s="112">
        <f>SUM(F6,F8,F10,F12,F14,F16)</f>
        <v>156</v>
      </c>
      <c r="G5" s="113">
        <v>201</v>
      </c>
      <c r="H5" s="104">
        <f aca="true" t="shared" si="1" ref="H5:H44">LEN(G5)</f>
        <v>3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</row>
    <row r="6" spans="1:8" ht="18" customHeight="1">
      <c r="A6" s="111" t="s">
        <v>362</v>
      </c>
      <c r="B6" s="112">
        <f t="shared" si="0"/>
        <v>47</v>
      </c>
      <c r="C6" s="112">
        <f>SUM(C7)</f>
        <v>6</v>
      </c>
      <c r="D6" s="112">
        <f>SUM(D7)</f>
        <v>0</v>
      </c>
      <c r="E6" s="112">
        <f>SUM(E7)</f>
        <v>0</v>
      </c>
      <c r="F6" s="112">
        <f>SUM(F7)</f>
        <v>41</v>
      </c>
      <c r="G6" s="114">
        <v>20103</v>
      </c>
      <c r="H6" s="104">
        <f t="shared" si="1"/>
        <v>5</v>
      </c>
    </row>
    <row r="7" spans="1:8" ht="18" customHeight="1">
      <c r="A7" s="111" t="s">
        <v>363</v>
      </c>
      <c r="B7" s="112">
        <f t="shared" si="0"/>
        <v>47</v>
      </c>
      <c r="C7" s="112">
        <v>6</v>
      </c>
      <c r="D7" s="112">
        <v>0</v>
      </c>
      <c r="E7" s="112">
        <v>0</v>
      </c>
      <c r="F7" s="112">
        <v>41</v>
      </c>
      <c r="G7" s="113">
        <v>2010301</v>
      </c>
      <c r="H7" s="104">
        <f t="shared" si="1"/>
        <v>7</v>
      </c>
    </row>
    <row r="8" spans="1:8" ht="18" customHeight="1">
      <c r="A8" s="111" t="s">
        <v>364</v>
      </c>
      <c r="B8" s="112">
        <f t="shared" si="0"/>
        <v>5</v>
      </c>
      <c r="C8" s="112">
        <f>SUM(C9)</f>
        <v>0</v>
      </c>
      <c r="D8" s="112">
        <f>SUM(D9)</f>
        <v>5</v>
      </c>
      <c r="E8" s="112">
        <f>SUM(E9)</f>
        <v>0</v>
      </c>
      <c r="F8" s="112">
        <f>SUM(F9)</f>
        <v>0</v>
      </c>
      <c r="G8" s="114">
        <v>20106</v>
      </c>
      <c r="H8" s="104">
        <f t="shared" si="1"/>
        <v>5</v>
      </c>
    </row>
    <row r="9" spans="1:8" ht="18" customHeight="1">
      <c r="A9" s="111" t="s">
        <v>365</v>
      </c>
      <c r="B9" s="112">
        <f t="shared" si="0"/>
        <v>5</v>
      </c>
      <c r="C9" s="112">
        <v>0</v>
      </c>
      <c r="D9" s="112">
        <v>5</v>
      </c>
      <c r="E9" s="112">
        <v>0</v>
      </c>
      <c r="F9" s="112">
        <v>0</v>
      </c>
      <c r="G9" s="113">
        <v>2010699</v>
      </c>
      <c r="H9" s="104">
        <f t="shared" si="1"/>
        <v>7</v>
      </c>
    </row>
    <row r="10" spans="1:8" ht="18" customHeight="1">
      <c r="A10" s="111" t="s">
        <v>366</v>
      </c>
      <c r="B10" s="112">
        <f t="shared" si="0"/>
        <v>100</v>
      </c>
      <c r="C10" s="112">
        <f>SUM(C11)</f>
        <v>0</v>
      </c>
      <c r="D10" s="112">
        <f>SUM(D11)</f>
        <v>0</v>
      </c>
      <c r="E10" s="112">
        <f>SUM(E11)</f>
        <v>0</v>
      </c>
      <c r="F10" s="112">
        <f>SUM(F11)</f>
        <v>100</v>
      </c>
      <c r="G10" s="114">
        <v>20111</v>
      </c>
      <c r="H10" s="104">
        <f t="shared" si="1"/>
        <v>5</v>
      </c>
    </row>
    <row r="11" spans="1:8" ht="18" customHeight="1">
      <c r="A11" s="111" t="s">
        <v>367</v>
      </c>
      <c r="B11" s="112">
        <f t="shared" si="0"/>
        <v>100</v>
      </c>
      <c r="C11" s="112">
        <v>0</v>
      </c>
      <c r="D11" s="112">
        <v>0</v>
      </c>
      <c r="E11" s="112">
        <v>0</v>
      </c>
      <c r="F11" s="112">
        <v>100</v>
      </c>
      <c r="G11" s="113">
        <v>2011102</v>
      </c>
      <c r="H11" s="104">
        <f t="shared" si="1"/>
        <v>7</v>
      </c>
    </row>
    <row r="12" spans="1:8" ht="18" customHeight="1">
      <c r="A12" s="111" t="s">
        <v>368</v>
      </c>
      <c r="B12" s="112">
        <f t="shared" si="0"/>
        <v>17</v>
      </c>
      <c r="C12" s="112">
        <f>SUM(C13)</f>
        <v>17</v>
      </c>
      <c r="D12" s="112">
        <f>SUM(D13)</f>
        <v>0</v>
      </c>
      <c r="E12" s="112">
        <f>SUM(E13)</f>
        <v>0</v>
      </c>
      <c r="F12" s="112">
        <f>SUM(F13)</f>
        <v>0</v>
      </c>
      <c r="G12" s="114">
        <v>20113</v>
      </c>
      <c r="H12" s="104">
        <f t="shared" si="1"/>
        <v>5</v>
      </c>
    </row>
    <row r="13" spans="1:8" ht="18" customHeight="1">
      <c r="A13" s="111" t="s">
        <v>369</v>
      </c>
      <c r="B13" s="112">
        <f t="shared" si="0"/>
        <v>17</v>
      </c>
      <c r="C13" s="112">
        <v>17</v>
      </c>
      <c r="D13" s="112">
        <v>0</v>
      </c>
      <c r="E13" s="112">
        <v>0</v>
      </c>
      <c r="F13" s="112">
        <v>0</v>
      </c>
      <c r="G13" s="113">
        <v>2011350</v>
      </c>
      <c r="H13" s="104">
        <f t="shared" si="1"/>
        <v>7</v>
      </c>
    </row>
    <row r="14" spans="1:8" ht="18" customHeight="1">
      <c r="A14" s="111" t="s">
        <v>370</v>
      </c>
      <c r="B14" s="112">
        <f t="shared" si="0"/>
        <v>4</v>
      </c>
      <c r="C14" s="112">
        <f>SUM(C15)</f>
        <v>0</v>
      </c>
      <c r="D14" s="112">
        <f>SUM(D15)</f>
        <v>0</v>
      </c>
      <c r="E14" s="112">
        <f>SUM(E15)</f>
        <v>0</v>
      </c>
      <c r="F14" s="112">
        <f>SUM(F15)</f>
        <v>4</v>
      </c>
      <c r="G14" s="114">
        <v>20129</v>
      </c>
      <c r="H14" s="104">
        <f t="shared" si="1"/>
        <v>5</v>
      </c>
    </row>
    <row r="15" spans="1:8" ht="18" customHeight="1">
      <c r="A15" s="111" t="s">
        <v>367</v>
      </c>
      <c r="B15" s="112">
        <f t="shared" si="0"/>
        <v>4</v>
      </c>
      <c r="C15" s="112">
        <v>0</v>
      </c>
      <c r="D15" s="112">
        <v>0</v>
      </c>
      <c r="E15" s="112">
        <v>0</v>
      </c>
      <c r="F15" s="112">
        <v>4</v>
      </c>
      <c r="G15" s="113">
        <v>2012902</v>
      </c>
      <c r="H15" s="104">
        <f t="shared" si="1"/>
        <v>7</v>
      </c>
    </row>
    <row r="16" spans="1:8" ht="18" customHeight="1">
      <c r="A16" s="111" t="s">
        <v>371</v>
      </c>
      <c r="B16" s="112">
        <f t="shared" si="0"/>
        <v>11</v>
      </c>
      <c r="C16" s="112">
        <f>SUM(C17:C18)</f>
        <v>0</v>
      </c>
      <c r="D16" s="112">
        <f>SUM(D17:D18)</f>
        <v>0</v>
      </c>
      <c r="E16" s="112">
        <f>SUM(E17:E18)</f>
        <v>0</v>
      </c>
      <c r="F16" s="112">
        <f>SUM(F17:F18)</f>
        <v>11</v>
      </c>
      <c r="G16" s="114">
        <v>20138</v>
      </c>
      <c r="H16" s="104">
        <f t="shared" si="1"/>
        <v>5</v>
      </c>
    </row>
    <row r="17" spans="1:8" ht="18" customHeight="1">
      <c r="A17" s="111" t="s">
        <v>372</v>
      </c>
      <c r="B17" s="112">
        <f t="shared" si="0"/>
        <v>8</v>
      </c>
      <c r="C17" s="112">
        <v>0</v>
      </c>
      <c r="D17" s="112">
        <v>0</v>
      </c>
      <c r="E17" s="112">
        <v>0</v>
      </c>
      <c r="F17" s="112">
        <v>8</v>
      </c>
      <c r="G17" s="113">
        <v>2013812</v>
      </c>
      <c r="H17" s="104">
        <f t="shared" si="1"/>
        <v>7</v>
      </c>
    </row>
    <row r="18" spans="1:8" ht="18" customHeight="1">
      <c r="A18" s="111" t="s">
        <v>373</v>
      </c>
      <c r="B18" s="112">
        <f t="shared" si="0"/>
        <v>3</v>
      </c>
      <c r="C18" s="112">
        <v>0</v>
      </c>
      <c r="D18" s="112">
        <v>0</v>
      </c>
      <c r="E18" s="112">
        <v>0</v>
      </c>
      <c r="F18" s="112">
        <v>3</v>
      </c>
      <c r="G18" s="113">
        <v>2013899</v>
      </c>
      <c r="H18" s="104">
        <f t="shared" si="1"/>
        <v>7</v>
      </c>
    </row>
    <row r="19" spans="1:237" s="90" customFormat="1" ht="18" customHeight="1">
      <c r="A19" s="111" t="s">
        <v>374</v>
      </c>
      <c r="B19" s="112">
        <f t="shared" si="0"/>
        <v>1</v>
      </c>
      <c r="C19" s="112">
        <f aca="true" t="shared" si="2" ref="C19:F20">SUM(C20)</f>
        <v>0</v>
      </c>
      <c r="D19" s="112">
        <f t="shared" si="2"/>
        <v>0</v>
      </c>
      <c r="E19" s="112">
        <f t="shared" si="2"/>
        <v>0</v>
      </c>
      <c r="F19" s="112">
        <f t="shared" si="2"/>
        <v>1</v>
      </c>
      <c r="G19" s="113">
        <v>204</v>
      </c>
      <c r="H19" s="104">
        <f t="shared" si="1"/>
        <v>3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</row>
    <row r="20" spans="1:8" ht="18" customHeight="1">
      <c r="A20" s="111" t="s">
        <v>375</v>
      </c>
      <c r="B20" s="112">
        <f t="shared" si="0"/>
        <v>1</v>
      </c>
      <c r="C20" s="112">
        <f t="shared" si="2"/>
        <v>0</v>
      </c>
      <c r="D20" s="112">
        <f t="shared" si="2"/>
        <v>0</v>
      </c>
      <c r="E20" s="112">
        <f t="shared" si="2"/>
        <v>0</v>
      </c>
      <c r="F20" s="112">
        <f>SUM(F21)</f>
        <v>1</v>
      </c>
      <c r="G20" s="114">
        <v>20406</v>
      </c>
      <c r="H20" s="104">
        <f t="shared" si="1"/>
        <v>5</v>
      </c>
    </row>
    <row r="21" spans="1:8" ht="18" customHeight="1">
      <c r="A21" s="111" t="s">
        <v>376</v>
      </c>
      <c r="B21" s="112">
        <f t="shared" si="0"/>
        <v>1</v>
      </c>
      <c r="C21" s="112">
        <v>0</v>
      </c>
      <c r="D21" s="112">
        <v>0</v>
      </c>
      <c r="E21" s="112">
        <v>0</v>
      </c>
      <c r="F21" s="112">
        <v>1</v>
      </c>
      <c r="G21" s="113">
        <v>2040699</v>
      </c>
      <c r="H21" s="104">
        <f t="shared" si="1"/>
        <v>7</v>
      </c>
    </row>
    <row r="22" spans="1:237" s="90" customFormat="1" ht="18" customHeight="1">
      <c r="A22" s="111" t="s">
        <v>377</v>
      </c>
      <c r="B22" s="112">
        <f aca="true" t="shared" si="3" ref="B22:B56">SUM(C22:F22)</f>
        <v>5387</v>
      </c>
      <c r="C22" s="112">
        <f>SUM(C23,C25,C30,C33)</f>
        <v>0</v>
      </c>
      <c r="D22" s="112">
        <f>SUM(D23,D25,D30,D33)</f>
        <v>1</v>
      </c>
      <c r="E22" s="112">
        <f>SUM(E23,E25,E30,E33)</f>
        <v>0</v>
      </c>
      <c r="F22" s="112">
        <f>SUM(F23,F25,F30,F33)</f>
        <v>5386</v>
      </c>
      <c r="G22" s="113">
        <v>205</v>
      </c>
      <c r="H22" s="104">
        <f t="shared" si="1"/>
        <v>3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</row>
    <row r="23" spans="1:8" ht="18" customHeight="1">
      <c r="A23" s="111" t="s">
        <v>378</v>
      </c>
      <c r="B23" s="112">
        <f t="shared" si="3"/>
        <v>1</v>
      </c>
      <c r="C23" s="112">
        <f>SUM(C24)</f>
        <v>0</v>
      </c>
      <c r="D23" s="112">
        <f>SUM(D24)</f>
        <v>1</v>
      </c>
      <c r="E23" s="112">
        <f>SUM(E24)</f>
        <v>0</v>
      </c>
      <c r="F23" s="112">
        <f>SUM(F24)</f>
        <v>0</v>
      </c>
      <c r="G23" s="114">
        <v>20501</v>
      </c>
      <c r="H23" s="104">
        <f t="shared" si="1"/>
        <v>5</v>
      </c>
    </row>
    <row r="24" spans="1:8" ht="18" customHeight="1">
      <c r="A24" s="111" t="s">
        <v>379</v>
      </c>
      <c r="B24" s="112">
        <f t="shared" si="3"/>
        <v>1</v>
      </c>
      <c r="C24" s="112">
        <v>0</v>
      </c>
      <c r="D24" s="112">
        <v>1</v>
      </c>
      <c r="E24" s="112">
        <v>0</v>
      </c>
      <c r="F24" s="112">
        <v>0</v>
      </c>
      <c r="G24" s="113">
        <v>2050199</v>
      </c>
      <c r="H24" s="104">
        <f t="shared" si="1"/>
        <v>7</v>
      </c>
    </row>
    <row r="25" spans="1:8" ht="18" customHeight="1">
      <c r="A25" s="111" t="s">
        <v>380</v>
      </c>
      <c r="B25" s="112">
        <f t="shared" si="3"/>
        <v>1811</v>
      </c>
      <c r="C25" s="112">
        <f>SUM(C26:C29)</f>
        <v>0</v>
      </c>
      <c r="D25" s="112">
        <f>SUM(D26:D29)</f>
        <v>0</v>
      </c>
      <c r="E25" s="112">
        <f>SUM(E26:E29)</f>
        <v>0</v>
      </c>
      <c r="F25" s="112">
        <f>SUM(F26:F29)</f>
        <v>1811</v>
      </c>
      <c r="G25" s="114">
        <v>20502</v>
      </c>
      <c r="H25" s="104">
        <f t="shared" si="1"/>
        <v>5</v>
      </c>
    </row>
    <row r="26" spans="1:8" ht="18" customHeight="1">
      <c r="A26" s="111" t="s">
        <v>381</v>
      </c>
      <c r="B26" s="112">
        <f t="shared" si="3"/>
        <v>50</v>
      </c>
      <c r="C26" s="112">
        <v>0</v>
      </c>
      <c r="D26" s="112">
        <v>0</v>
      </c>
      <c r="E26" s="112">
        <v>0</v>
      </c>
      <c r="F26" s="112">
        <v>50</v>
      </c>
      <c r="G26" s="113">
        <v>2050201</v>
      </c>
      <c r="H26" s="104">
        <f t="shared" si="1"/>
        <v>7</v>
      </c>
    </row>
    <row r="27" spans="1:8" ht="18" customHeight="1">
      <c r="A27" s="111" t="s">
        <v>382</v>
      </c>
      <c r="B27" s="112">
        <f t="shared" si="3"/>
        <v>964</v>
      </c>
      <c r="C27" s="112">
        <v>0</v>
      </c>
      <c r="D27" s="112">
        <v>0</v>
      </c>
      <c r="E27" s="112">
        <v>0</v>
      </c>
      <c r="F27" s="112">
        <v>964</v>
      </c>
      <c r="G27" s="113">
        <v>2050202</v>
      </c>
      <c r="H27" s="104">
        <f t="shared" si="1"/>
        <v>7</v>
      </c>
    </row>
    <row r="28" spans="1:8" ht="18" customHeight="1">
      <c r="A28" s="111" t="s">
        <v>383</v>
      </c>
      <c r="B28" s="112">
        <f t="shared" si="3"/>
        <v>4</v>
      </c>
      <c r="C28" s="112">
        <v>0</v>
      </c>
      <c r="D28" s="112">
        <v>0</v>
      </c>
      <c r="E28" s="112">
        <v>0</v>
      </c>
      <c r="F28" s="112">
        <v>4</v>
      </c>
      <c r="G28" s="113">
        <v>2050203</v>
      </c>
      <c r="H28" s="104">
        <f t="shared" si="1"/>
        <v>7</v>
      </c>
    </row>
    <row r="29" spans="1:8" ht="18" customHeight="1">
      <c r="A29" s="111" t="s">
        <v>384</v>
      </c>
      <c r="B29" s="112">
        <f t="shared" si="3"/>
        <v>793</v>
      </c>
      <c r="C29" s="112">
        <v>0</v>
      </c>
      <c r="D29" s="112">
        <v>0</v>
      </c>
      <c r="E29" s="112">
        <v>0</v>
      </c>
      <c r="F29" s="112">
        <v>793</v>
      </c>
      <c r="G29" s="113">
        <v>2050299</v>
      </c>
      <c r="H29" s="104">
        <f t="shared" si="1"/>
        <v>7</v>
      </c>
    </row>
    <row r="30" spans="1:8" ht="18" customHeight="1">
      <c r="A30" s="111" t="s">
        <v>385</v>
      </c>
      <c r="B30" s="112">
        <f t="shared" si="3"/>
        <v>2</v>
      </c>
      <c r="C30" s="112">
        <f>SUM(C31:C32)</f>
        <v>0</v>
      </c>
      <c r="D30" s="112">
        <f>SUM(D31:D32)</f>
        <v>0</v>
      </c>
      <c r="E30" s="112">
        <f>SUM(E31:E32)</f>
        <v>0</v>
      </c>
      <c r="F30" s="112">
        <f>SUM(F31:F32)</f>
        <v>2</v>
      </c>
      <c r="G30" s="114">
        <v>20507</v>
      </c>
      <c r="H30" s="104">
        <f t="shared" si="1"/>
        <v>5</v>
      </c>
    </row>
    <row r="31" spans="1:8" ht="18" customHeight="1">
      <c r="A31" s="111" t="s">
        <v>386</v>
      </c>
      <c r="B31" s="112">
        <f t="shared" si="3"/>
        <v>1</v>
      </c>
      <c r="C31" s="112">
        <v>0</v>
      </c>
      <c r="D31" s="112">
        <v>0</v>
      </c>
      <c r="E31" s="112">
        <v>0</v>
      </c>
      <c r="F31" s="112">
        <v>1</v>
      </c>
      <c r="G31" s="113">
        <v>2050701</v>
      </c>
      <c r="H31" s="104">
        <f t="shared" si="1"/>
        <v>7</v>
      </c>
    </row>
    <row r="32" spans="1:8" ht="18" customHeight="1">
      <c r="A32" s="111" t="s">
        <v>387</v>
      </c>
      <c r="B32" s="112">
        <f t="shared" si="3"/>
        <v>1</v>
      </c>
      <c r="C32" s="112">
        <v>0</v>
      </c>
      <c r="D32" s="112">
        <v>0</v>
      </c>
      <c r="E32" s="112">
        <v>0</v>
      </c>
      <c r="F32" s="112">
        <v>1</v>
      </c>
      <c r="G32" s="113">
        <v>2050799</v>
      </c>
      <c r="H32" s="104">
        <f t="shared" si="1"/>
        <v>7</v>
      </c>
    </row>
    <row r="33" spans="1:8" ht="18" customHeight="1">
      <c r="A33" s="111" t="s">
        <v>388</v>
      </c>
      <c r="B33" s="112">
        <f t="shared" si="3"/>
        <v>3573</v>
      </c>
      <c r="C33" s="112">
        <f>SUM(C34:C34)</f>
        <v>0</v>
      </c>
      <c r="D33" s="112">
        <f>SUM(D34:D34)</f>
        <v>0</v>
      </c>
      <c r="E33" s="112">
        <f>SUM(E34:E34)</f>
        <v>0</v>
      </c>
      <c r="F33" s="112">
        <f>SUM(F34:F34)</f>
        <v>3573</v>
      </c>
      <c r="G33" s="114">
        <v>20509</v>
      </c>
      <c r="H33" s="104">
        <f t="shared" si="1"/>
        <v>5</v>
      </c>
    </row>
    <row r="34" spans="1:8" ht="18" customHeight="1">
      <c r="A34" s="111" t="s">
        <v>389</v>
      </c>
      <c r="B34" s="112">
        <f t="shared" si="3"/>
        <v>3573</v>
      </c>
      <c r="C34" s="112">
        <v>0</v>
      </c>
      <c r="D34" s="112">
        <v>0</v>
      </c>
      <c r="E34" s="112">
        <v>0</v>
      </c>
      <c r="F34" s="112">
        <f>823+2750</f>
        <v>3573</v>
      </c>
      <c r="G34" s="113">
        <v>2050999</v>
      </c>
      <c r="H34" s="104">
        <f t="shared" si="1"/>
        <v>7</v>
      </c>
    </row>
    <row r="35" spans="1:237" s="90" customFormat="1" ht="18" customHeight="1">
      <c r="A35" s="111" t="s">
        <v>390</v>
      </c>
      <c r="B35" s="112">
        <f t="shared" si="3"/>
        <v>294</v>
      </c>
      <c r="C35" s="112">
        <f>SUM(C36,C38,C40)</f>
        <v>0</v>
      </c>
      <c r="D35" s="112">
        <f>SUM(D36,D38,D40)</f>
        <v>0</v>
      </c>
      <c r="E35" s="112">
        <f>SUM(E36,E38,E40)</f>
        <v>0</v>
      </c>
      <c r="F35" s="112">
        <f>SUM(F36,F38,F40)</f>
        <v>294</v>
      </c>
      <c r="G35" s="113">
        <v>206</v>
      </c>
      <c r="H35" s="104">
        <f t="shared" si="1"/>
        <v>3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</row>
    <row r="36" spans="1:8" ht="18" customHeight="1">
      <c r="A36" s="111" t="s">
        <v>391</v>
      </c>
      <c r="B36" s="112">
        <f t="shared" si="3"/>
        <v>261</v>
      </c>
      <c r="C36" s="112">
        <f>SUM(C37)</f>
        <v>0</v>
      </c>
      <c r="D36" s="112">
        <f>SUM(D37)</f>
        <v>0</v>
      </c>
      <c r="E36" s="112">
        <f>SUM(E37)</f>
        <v>0</v>
      </c>
      <c r="F36" s="112">
        <f>SUM(F37)</f>
        <v>261</v>
      </c>
      <c r="G36" s="114">
        <v>20604</v>
      </c>
      <c r="H36" s="104">
        <f t="shared" si="1"/>
        <v>5</v>
      </c>
    </row>
    <row r="37" spans="1:8" ht="18" customHeight="1">
      <c r="A37" s="111" t="s">
        <v>392</v>
      </c>
      <c r="B37" s="112">
        <f t="shared" si="3"/>
        <v>261</v>
      </c>
      <c r="C37" s="112">
        <v>0</v>
      </c>
      <c r="D37" s="112">
        <v>0</v>
      </c>
      <c r="E37" s="112">
        <v>0</v>
      </c>
      <c r="F37" s="112">
        <v>261</v>
      </c>
      <c r="G37" s="113">
        <v>2060499</v>
      </c>
      <c r="H37" s="104">
        <f t="shared" si="1"/>
        <v>7</v>
      </c>
    </row>
    <row r="38" spans="1:8" ht="18" customHeight="1">
      <c r="A38" s="111" t="s">
        <v>393</v>
      </c>
      <c r="B38" s="112">
        <f t="shared" si="3"/>
        <v>31</v>
      </c>
      <c r="C38" s="112">
        <f>SUM(C39)</f>
        <v>0</v>
      </c>
      <c r="D38" s="112">
        <f>SUM(D39)</f>
        <v>0</v>
      </c>
      <c r="E38" s="112">
        <f>SUM(E39)</f>
        <v>0</v>
      </c>
      <c r="F38" s="112">
        <f>SUM(F39)</f>
        <v>31</v>
      </c>
      <c r="G38" s="114">
        <v>20605</v>
      </c>
      <c r="H38" s="104">
        <f t="shared" si="1"/>
        <v>5</v>
      </c>
    </row>
    <row r="39" spans="1:8" ht="18" customHeight="1">
      <c r="A39" s="111" t="s">
        <v>394</v>
      </c>
      <c r="B39" s="112">
        <f t="shared" si="3"/>
        <v>31</v>
      </c>
      <c r="C39" s="112">
        <v>0</v>
      </c>
      <c r="D39" s="112">
        <v>0</v>
      </c>
      <c r="E39" s="112">
        <v>0</v>
      </c>
      <c r="F39" s="112">
        <v>31</v>
      </c>
      <c r="G39" s="113">
        <v>2060502</v>
      </c>
      <c r="H39" s="104">
        <f t="shared" si="1"/>
        <v>7</v>
      </c>
    </row>
    <row r="40" spans="1:8" ht="18" customHeight="1">
      <c r="A40" s="111" t="s">
        <v>395</v>
      </c>
      <c r="B40" s="112">
        <f t="shared" si="3"/>
        <v>2</v>
      </c>
      <c r="C40" s="112">
        <f>SUM(C41)</f>
        <v>0</v>
      </c>
      <c r="D40" s="112">
        <f>SUM(D41)</f>
        <v>0</v>
      </c>
      <c r="E40" s="112">
        <f>SUM(E41)</f>
        <v>0</v>
      </c>
      <c r="F40" s="112">
        <f>SUM(F41)</f>
        <v>2</v>
      </c>
      <c r="G40" s="114">
        <v>20699</v>
      </c>
      <c r="H40" s="104">
        <f t="shared" si="1"/>
        <v>5</v>
      </c>
    </row>
    <row r="41" spans="1:8" ht="18" customHeight="1">
      <c r="A41" s="111" t="s">
        <v>396</v>
      </c>
      <c r="B41" s="112">
        <f t="shared" si="3"/>
        <v>2</v>
      </c>
      <c r="C41" s="112">
        <v>0</v>
      </c>
      <c r="D41" s="112">
        <v>0</v>
      </c>
      <c r="E41" s="112">
        <v>0</v>
      </c>
      <c r="F41" s="112">
        <v>2</v>
      </c>
      <c r="G41" s="113">
        <v>2069999</v>
      </c>
      <c r="H41" s="104">
        <f t="shared" si="1"/>
        <v>7</v>
      </c>
    </row>
    <row r="42" spans="1:237" s="90" customFormat="1" ht="18" customHeight="1">
      <c r="A42" s="111" t="s">
        <v>397</v>
      </c>
      <c r="B42" s="112">
        <f t="shared" si="3"/>
        <v>131</v>
      </c>
      <c r="C42" s="112">
        <f>SUM(C43,C45)</f>
        <v>0</v>
      </c>
      <c r="D42" s="112">
        <f>SUM(D43,D45)</f>
        <v>0</v>
      </c>
      <c r="E42" s="112">
        <f>SUM(E43,E45)</f>
        <v>0</v>
      </c>
      <c r="F42" s="112">
        <f>SUM(F43,F45)</f>
        <v>131</v>
      </c>
      <c r="G42" s="113">
        <v>207</v>
      </c>
      <c r="H42" s="104">
        <f t="shared" si="1"/>
        <v>3</v>
      </c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</row>
    <row r="43" spans="1:8" ht="18" customHeight="1">
      <c r="A43" s="111" t="s">
        <v>398</v>
      </c>
      <c r="B43" s="112">
        <f t="shared" si="3"/>
        <v>3</v>
      </c>
      <c r="C43" s="112">
        <f>SUM(C44:C44)</f>
        <v>0</v>
      </c>
      <c r="D43" s="112">
        <f>SUM(D44:D44)</f>
        <v>0</v>
      </c>
      <c r="E43" s="112">
        <f>SUM(E44:E44)</f>
        <v>0</v>
      </c>
      <c r="F43" s="112">
        <f>SUM(F44:F44)</f>
        <v>3</v>
      </c>
      <c r="G43" s="114">
        <v>20701</v>
      </c>
      <c r="H43" s="104">
        <f t="shared" si="1"/>
        <v>5</v>
      </c>
    </row>
    <row r="44" spans="1:8" ht="18" customHeight="1">
      <c r="A44" s="111" t="s">
        <v>399</v>
      </c>
      <c r="B44" s="112">
        <f t="shared" si="3"/>
        <v>3</v>
      </c>
      <c r="C44" s="112">
        <v>0</v>
      </c>
      <c r="D44" s="112">
        <v>0</v>
      </c>
      <c r="E44" s="112">
        <v>0</v>
      </c>
      <c r="F44" s="112">
        <v>3</v>
      </c>
      <c r="G44" s="113">
        <v>2070111</v>
      </c>
      <c r="H44" s="104">
        <f t="shared" si="1"/>
        <v>7</v>
      </c>
    </row>
    <row r="45" spans="1:8" ht="18" customHeight="1">
      <c r="A45" s="111" t="s">
        <v>400</v>
      </c>
      <c r="B45" s="112">
        <f t="shared" si="3"/>
        <v>128</v>
      </c>
      <c r="C45" s="112">
        <f>SUM(C46)</f>
        <v>0</v>
      </c>
      <c r="D45" s="112">
        <f>SUM(D46)</f>
        <v>0</v>
      </c>
      <c r="E45" s="112">
        <f>SUM(E46)</f>
        <v>0</v>
      </c>
      <c r="F45" s="112">
        <f>SUM(F46)</f>
        <v>128</v>
      </c>
      <c r="G45" s="114">
        <v>20702</v>
      </c>
      <c r="H45" s="104">
        <f aca="true" t="shared" si="4" ref="H45:H68">LEN(G45)</f>
        <v>5</v>
      </c>
    </row>
    <row r="46" spans="1:8" ht="18" customHeight="1">
      <c r="A46" s="111" t="s">
        <v>401</v>
      </c>
      <c r="B46" s="112">
        <f t="shared" si="3"/>
        <v>128</v>
      </c>
      <c r="C46" s="112">
        <v>0</v>
      </c>
      <c r="D46" s="112">
        <v>0</v>
      </c>
      <c r="E46" s="112">
        <v>0</v>
      </c>
      <c r="F46" s="112">
        <v>128</v>
      </c>
      <c r="G46" s="113">
        <v>2070204</v>
      </c>
      <c r="H46" s="104">
        <f t="shared" si="4"/>
        <v>7</v>
      </c>
    </row>
    <row r="47" spans="1:237" s="90" customFormat="1" ht="18" customHeight="1">
      <c r="A47" s="111" t="s">
        <v>402</v>
      </c>
      <c r="B47" s="112">
        <f t="shared" si="3"/>
        <v>70</v>
      </c>
      <c r="C47" s="112">
        <f>SUM(C48,C50,C52,C55,C57)</f>
        <v>35</v>
      </c>
      <c r="D47" s="112">
        <f>SUM(D48,D50,D52,D55,D57)</f>
        <v>0</v>
      </c>
      <c r="E47" s="112">
        <f>SUM(E48,E50,E52,E55,E57)</f>
        <v>0</v>
      </c>
      <c r="F47" s="112">
        <f>SUM(F48,F50,F52,F55,F57)</f>
        <v>35</v>
      </c>
      <c r="G47" s="113">
        <v>208</v>
      </c>
      <c r="H47" s="104">
        <f t="shared" si="4"/>
        <v>3</v>
      </c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</row>
    <row r="48" spans="1:8" ht="18" customHeight="1">
      <c r="A48" s="111" t="s">
        <v>403</v>
      </c>
      <c r="B48" s="112">
        <f t="shared" si="3"/>
        <v>8</v>
      </c>
      <c r="C48" s="112">
        <f>SUM(C49:C49)</f>
        <v>8</v>
      </c>
      <c r="D48" s="112">
        <f>SUM(D49:D49)</f>
        <v>0</v>
      </c>
      <c r="E48" s="112">
        <f>SUM(E49:E49)</f>
        <v>0</v>
      </c>
      <c r="F48" s="112">
        <f>SUM(F49:F49)</f>
        <v>0</v>
      </c>
      <c r="G48" s="114">
        <v>20801</v>
      </c>
      <c r="H48" s="104">
        <f t="shared" si="4"/>
        <v>5</v>
      </c>
    </row>
    <row r="49" spans="1:8" ht="18" customHeight="1">
      <c r="A49" s="111" t="s">
        <v>404</v>
      </c>
      <c r="B49" s="112">
        <f t="shared" si="3"/>
        <v>8</v>
      </c>
      <c r="C49" s="112">
        <v>8</v>
      </c>
      <c r="D49" s="112">
        <v>0</v>
      </c>
      <c r="E49" s="112">
        <v>0</v>
      </c>
      <c r="F49" s="112">
        <v>0</v>
      </c>
      <c r="G49" s="113">
        <v>2080106</v>
      </c>
      <c r="H49" s="104">
        <f t="shared" si="4"/>
        <v>7</v>
      </c>
    </row>
    <row r="50" spans="1:8" ht="18" customHeight="1">
      <c r="A50" s="111" t="s">
        <v>405</v>
      </c>
      <c r="B50" s="112">
        <f t="shared" si="3"/>
        <v>35</v>
      </c>
      <c r="C50" s="112">
        <f>SUM(C51:C51)</f>
        <v>16</v>
      </c>
      <c r="D50" s="112">
        <f>SUM(D51:D51)</f>
        <v>0</v>
      </c>
      <c r="E50" s="112">
        <f>SUM(E51:E51)</f>
        <v>0</v>
      </c>
      <c r="F50" s="112">
        <f>SUM(F51:F51)</f>
        <v>19</v>
      </c>
      <c r="G50" s="114">
        <v>20802</v>
      </c>
      <c r="H50" s="104">
        <f t="shared" si="4"/>
        <v>5</v>
      </c>
    </row>
    <row r="51" spans="1:8" ht="18" customHeight="1">
      <c r="A51" s="111" t="s">
        <v>406</v>
      </c>
      <c r="B51" s="112">
        <f t="shared" si="3"/>
        <v>35</v>
      </c>
      <c r="C51" s="112">
        <v>16</v>
      </c>
      <c r="D51" s="112">
        <v>0</v>
      </c>
      <c r="E51" s="112">
        <v>0</v>
      </c>
      <c r="F51" s="112">
        <v>19</v>
      </c>
      <c r="G51" s="113">
        <v>2080208</v>
      </c>
      <c r="H51" s="104">
        <f t="shared" si="4"/>
        <v>7</v>
      </c>
    </row>
    <row r="52" spans="1:8" ht="18" customHeight="1">
      <c r="A52" s="111" t="s">
        <v>407</v>
      </c>
      <c r="B52" s="112">
        <f t="shared" si="3"/>
        <v>12</v>
      </c>
      <c r="C52" s="112">
        <f>SUM(C53:C54)</f>
        <v>11</v>
      </c>
      <c r="D52" s="112">
        <f>SUM(D53:D54)</f>
        <v>0</v>
      </c>
      <c r="E52" s="112">
        <f>SUM(E53:E54)</f>
        <v>0</v>
      </c>
      <c r="F52" s="112">
        <f>SUM(F53:F54)</f>
        <v>1</v>
      </c>
      <c r="G52" s="114">
        <v>20805</v>
      </c>
      <c r="H52" s="104">
        <f t="shared" si="4"/>
        <v>5</v>
      </c>
    </row>
    <row r="53" spans="1:8" ht="18" customHeight="1">
      <c r="A53" s="111" t="s">
        <v>408</v>
      </c>
      <c r="B53" s="112">
        <f t="shared" si="3"/>
        <v>4</v>
      </c>
      <c r="C53" s="112">
        <v>3</v>
      </c>
      <c r="D53" s="112">
        <v>0</v>
      </c>
      <c r="E53" s="112">
        <v>0</v>
      </c>
      <c r="F53" s="112">
        <v>1</v>
      </c>
      <c r="G53" s="113">
        <v>2080501</v>
      </c>
      <c r="H53" s="104">
        <f t="shared" si="4"/>
        <v>7</v>
      </c>
    </row>
    <row r="54" spans="1:8" ht="18" customHeight="1">
      <c r="A54" s="111" t="s">
        <v>409</v>
      </c>
      <c r="B54" s="112">
        <f t="shared" si="3"/>
        <v>8</v>
      </c>
      <c r="C54" s="112">
        <v>8</v>
      </c>
      <c r="D54" s="112">
        <v>0</v>
      </c>
      <c r="E54" s="112">
        <v>0</v>
      </c>
      <c r="F54" s="112">
        <v>0</v>
      </c>
      <c r="G54" s="113">
        <v>2080502</v>
      </c>
      <c r="H54" s="104">
        <f t="shared" si="4"/>
        <v>7</v>
      </c>
    </row>
    <row r="55" spans="1:8" ht="18" customHeight="1">
      <c r="A55" s="111" t="s">
        <v>410</v>
      </c>
      <c r="B55" s="112">
        <f t="shared" si="3"/>
        <v>4</v>
      </c>
      <c r="C55" s="112">
        <f>SUM(C56:C56)</f>
        <v>0</v>
      </c>
      <c r="D55" s="112">
        <f>SUM(D56:D56)</f>
        <v>0</v>
      </c>
      <c r="E55" s="112">
        <f>SUM(E56:E56)</f>
        <v>0</v>
      </c>
      <c r="F55" s="112">
        <f>SUM(F56:F56)</f>
        <v>4</v>
      </c>
      <c r="G55" s="114">
        <v>20809</v>
      </c>
      <c r="H55" s="104">
        <f t="shared" si="4"/>
        <v>5</v>
      </c>
    </row>
    <row r="56" spans="1:8" ht="18" customHeight="1">
      <c r="A56" s="111" t="s">
        <v>411</v>
      </c>
      <c r="B56" s="112">
        <f t="shared" si="3"/>
        <v>4</v>
      </c>
      <c r="C56" s="112">
        <v>0</v>
      </c>
      <c r="D56" s="112">
        <v>0</v>
      </c>
      <c r="E56" s="112">
        <v>0</v>
      </c>
      <c r="F56" s="112">
        <v>4</v>
      </c>
      <c r="G56" s="113">
        <v>2080905</v>
      </c>
      <c r="H56" s="104">
        <f t="shared" si="4"/>
        <v>7</v>
      </c>
    </row>
    <row r="57" spans="1:8" ht="18" customHeight="1">
      <c r="A57" s="111" t="s">
        <v>412</v>
      </c>
      <c r="B57" s="112">
        <f aca="true" t="shared" si="5" ref="B57:B102">SUM(C57:F57)</f>
        <v>11</v>
      </c>
      <c r="C57" s="112">
        <f>SUM(C58:C60)</f>
        <v>0</v>
      </c>
      <c r="D57" s="112">
        <f>SUM(D58:D60)</f>
        <v>0</v>
      </c>
      <c r="E57" s="112">
        <f>SUM(E58:E60)</f>
        <v>0</v>
      </c>
      <c r="F57" s="112">
        <f>SUM(F58:F60)</f>
        <v>11</v>
      </c>
      <c r="G57" s="114">
        <v>20811</v>
      </c>
      <c r="H57" s="104">
        <f t="shared" si="4"/>
        <v>5</v>
      </c>
    </row>
    <row r="58" spans="1:8" ht="18" customHeight="1">
      <c r="A58" s="111" t="s">
        <v>413</v>
      </c>
      <c r="B58" s="112">
        <f t="shared" si="5"/>
        <v>2</v>
      </c>
      <c r="C58" s="112">
        <v>0</v>
      </c>
      <c r="D58" s="112">
        <v>0</v>
      </c>
      <c r="E58" s="112">
        <v>0</v>
      </c>
      <c r="F58" s="112">
        <v>2</v>
      </c>
      <c r="G58" s="113">
        <v>2081105</v>
      </c>
      <c r="H58" s="104">
        <f t="shared" si="4"/>
        <v>7</v>
      </c>
    </row>
    <row r="59" spans="1:8" ht="18" customHeight="1">
      <c r="A59" s="111" t="s">
        <v>414</v>
      </c>
      <c r="B59" s="112">
        <f t="shared" si="5"/>
        <v>1</v>
      </c>
      <c r="C59" s="112">
        <v>0</v>
      </c>
      <c r="D59" s="112">
        <v>0</v>
      </c>
      <c r="E59" s="112">
        <v>0</v>
      </c>
      <c r="F59" s="112">
        <v>1</v>
      </c>
      <c r="G59" s="113">
        <v>2081107</v>
      </c>
      <c r="H59" s="104">
        <f t="shared" si="4"/>
        <v>7</v>
      </c>
    </row>
    <row r="60" spans="1:8" ht="18" customHeight="1">
      <c r="A60" s="111" t="s">
        <v>415</v>
      </c>
      <c r="B60" s="112">
        <f t="shared" si="5"/>
        <v>8</v>
      </c>
      <c r="C60" s="112">
        <v>0</v>
      </c>
      <c r="D60" s="112">
        <v>0</v>
      </c>
      <c r="E60" s="112">
        <v>0</v>
      </c>
      <c r="F60" s="112">
        <v>8</v>
      </c>
      <c r="G60" s="113">
        <v>2081199</v>
      </c>
      <c r="H60" s="104">
        <f t="shared" si="4"/>
        <v>7</v>
      </c>
    </row>
    <row r="61" spans="1:237" s="90" customFormat="1" ht="18" customHeight="1">
      <c r="A61" s="111" t="s">
        <v>416</v>
      </c>
      <c r="B61" s="112">
        <f t="shared" si="5"/>
        <v>5598</v>
      </c>
      <c r="C61" s="112">
        <f>SUM(C62,C65,C67,,C70,C72,C74,C76)</f>
        <v>11</v>
      </c>
      <c r="D61" s="112">
        <f>SUM(D62,D65,D67,,D70,D72,D74,D76)</f>
        <v>0</v>
      </c>
      <c r="E61" s="112">
        <f>SUM(E62,E65,E67,,E70,E72,E74,E76)</f>
        <v>0</v>
      </c>
      <c r="F61" s="112">
        <f>SUM(F62,F65,F67,,F70,F72,F74,F76)</f>
        <v>5587</v>
      </c>
      <c r="G61" s="113">
        <v>210</v>
      </c>
      <c r="H61" s="104">
        <f t="shared" si="4"/>
        <v>3</v>
      </c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</row>
    <row r="62" spans="1:8" ht="18" customHeight="1">
      <c r="A62" s="111" t="s">
        <v>417</v>
      </c>
      <c r="B62" s="112">
        <f t="shared" si="5"/>
        <v>51</v>
      </c>
      <c r="C62" s="112">
        <f>SUM(C63:C64)</f>
        <v>0</v>
      </c>
      <c r="D62" s="112">
        <f>SUM(D63:D64)</f>
        <v>0</v>
      </c>
      <c r="E62" s="112">
        <f>SUM(E63:E64)</f>
        <v>0</v>
      </c>
      <c r="F62" s="112">
        <f>SUM(F63:F64)</f>
        <v>51</v>
      </c>
      <c r="G62" s="114">
        <v>21007</v>
      </c>
      <c r="H62" s="104">
        <f t="shared" si="4"/>
        <v>5</v>
      </c>
    </row>
    <row r="63" spans="1:8" ht="18" customHeight="1">
      <c r="A63" s="111" t="s">
        <v>418</v>
      </c>
      <c r="B63" s="112">
        <f t="shared" si="5"/>
        <v>40</v>
      </c>
      <c r="C63" s="112">
        <v>0</v>
      </c>
      <c r="D63" s="112">
        <v>0</v>
      </c>
      <c r="E63" s="112">
        <v>0</v>
      </c>
      <c r="F63" s="112">
        <v>40</v>
      </c>
      <c r="G63" s="113">
        <v>2100408</v>
      </c>
      <c r="H63" s="104">
        <f t="shared" si="4"/>
        <v>7</v>
      </c>
    </row>
    <row r="64" spans="1:8" ht="18" customHeight="1">
      <c r="A64" s="111" t="s">
        <v>419</v>
      </c>
      <c r="B64" s="112">
        <f t="shared" si="5"/>
        <v>11</v>
      </c>
      <c r="C64" s="112">
        <v>0</v>
      </c>
      <c r="D64" s="112">
        <v>0</v>
      </c>
      <c r="E64" s="112">
        <v>0</v>
      </c>
      <c r="F64" s="112">
        <v>11</v>
      </c>
      <c r="G64" s="113">
        <v>2100409</v>
      </c>
      <c r="H64" s="104">
        <f t="shared" si="4"/>
        <v>7</v>
      </c>
    </row>
    <row r="65" spans="1:8" ht="18" customHeight="1">
      <c r="A65" s="111" t="s">
        <v>420</v>
      </c>
      <c r="B65" s="112">
        <f t="shared" si="5"/>
        <v>5</v>
      </c>
      <c r="C65" s="112">
        <f>SUM(C66:C66)</f>
        <v>0</v>
      </c>
      <c r="D65" s="112">
        <f>SUM(D66:D66)</f>
        <v>0</v>
      </c>
      <c r="E65" s="112">
        <f>SUM(E66:E66)</f>
        <v>0</v>
      </c>
      <c r="F65" s="112">
        <f>SUM(F66:F66)</f>
        <v>5</v>
      </c>
      <c r="G65" s="114">
        <v>21006</v>
      </c>
      <c r="H65" s="104">
        <f t="shared" si="4"/>
        <v>5</v>
      </c>
    </row>
    <row r="66" spans="1:8" ht="18" customHeight="1">
      <c r="A66" s="111" t="s">
        <v>421</v>
      </c>
      <c r="B66" s="112">
        <f t="shared" si="5"/>
        <v>5</v>
      </c>
      <c r="C66" s="112">
        <v>0</v>
      </c>
      <c r="D66" s="112">
        <v>0</v>
      </c>
      <c r="E66" s="112">
        <v>0</v>
      </c>
      <c r="F66" s="112">
        <v>5</v>
      </c>
      <c r="G66" s="113">
        <v>2100601</v>
      </c>
      <c r="H66" s="104">
        <f t="shared" si="4"/>
        <v>7</v>
      </c>
    </row>
    <row r="67" spans="1:8" ht="18" customHeight="1">
      <c r="A67" s="111" t="s">
        <v>422</v>
      </c>
      <c r="B67" s="112">
        <f t="shared" si="5"/>
        <v>15</v>
      </c>
      <c r="C67" s="112">
        <f>SUM(C68:C69)</f>
        <v>11</v>
      </c>
      <c r="D67" s="112">
        <f>SUM(D68:D69)</f>
        <v>0</v>
      </c>
      <c r="E67" s="112">
        <f>SUM(E68:E69)</f>
        <v>0</v>
      </c>
      <c r="F67" s="112">
        <f>SUM(F68:F69)</f>
        <v>4</v>
      </c>
      <c r="G67" s="114">
        <v>21007</v>
      </c>
      <c r="H67" s="104">
        <f t="shared" si="4"/>
        <v>5</v>
      </c>
    </row>
    <row r="68" spans="1:8" ht="18" customHeight="1">
      <c r="A68" s="111" t="s">
        <v>423</v>
      </c>
      <c r="B68" s="112">
        <f t="shared" si="5"/>
        <v>11</v>
      </c>
      <c r="C68" s="112">
        <v>11</v>
      </c>
      <c r="D68" s="112">
        <v>0</v>
      </c>
      <c r="E68" s="112">
        <v>0</v>
      </c>
      <c r="F68" s="112">
        <v>0</v>
      </c>
      <c r="G68" s="113">
        <v>2100716</v>
      </c>
      <c r="H68" s="104">
        <f t="shared" si="4"/>
        <v>7</v>
      </c>
    </row>
    <row r="69" spans="1:8" ht="18" customHeight="1">
      <c r="A69" s="111" t="s">
        <v>424</v>
      </c>
      <c r="B69" s="112">
        <f aca="true" t="shared" si="6" ref="B69:B77">SUM(C69:F69)</f>
        <v>4</v>
      </c>
      <c r="C69" s="112">
        <v>0</v>
      </c>
      <c r="D69" s="112">
        <v>0</v>
      </c>
      <c r="E69" s="112">
        <v>0</v>
      </c>
      <c r="F69" s="112">
        <v>4</v>
      </c>
      <c r="G69" s="113">
        <v>2100717</v>
      </c>
      <c r="H69" s="104">
        <f aca="true" t="shared" si="7" ref="H69:H75">LEN(G69)</f>
        <v>7</v>
      </c>
    </row>
    <row r="70" spans="1:8" ht="18" customHeight="1">
      <c r="A70" s="111" t="s">
        <v>425</v>
      </c>
      <c r="B70" s="112">
        <f t="shared" si="6"/>
        <v>5072</v>
      </c>
      <c r="C70" s="112">
        <f>SUM(C71)</f>
        <v>0</v>
      </c>
      <c r="D70" s="112">
        <f>SUM(D71)</f>
        <v>0</v>
      </c>
      <c r="E70" s="112">
        <f>SUM(E71)</f>
        <v>0</v>
      </c>
      <c r="F70" s="112">
        <f>SUM(F71)</f>
        <v>5072</v>
      </c>
      <c r="G70" s="114">
        <v>21012</v>
      </c>
      <c r="H70" s="104">
        <f t="shared" si="7"/>
        <v>5</v>
      </c>
    </row>
    <row r="71" spans="1:8" ht="18" customHeight="1">
      <c r="A71" s="111" t="s">
        <v>426</v>
      </c>
      <c r="B71" s="112">
        <f t="shared" si="6"/>
        <v>5072</v>
      </c>
      <c r="C71" s="112">
        <v>0</v>
      </c>
      <c r="D71" s="112">
        <v>0</v>
      </c>
      <c r="E71" s="112">
        <v>0</v>
      </c>
      <c r="F71" s="112">
        <v>5072</v>
      </c>
      <c r="G71" s="113">
        <v>2101202</v>
      </c>
      <c r="H71" s="104">
        <f t="shared" si="7"/>
        <v>7</v>
      </c>
    </row>
    <row r="72" spans="1:8" ht="18" customHeight="1">
      <c r="A72" s="111" t="s">
        <v>427</v>
      </c>
      <c r="B72" s="112">
        <f t="shared" si="6"/>
        <v>420</v>
      </c>
      <c r="C72" s="112">
        <f>SUM(C73)</f>
        <v>0</v>
      </c>
      <c r="D72" s="112">
        <f>SUM(D73)</f>
        <v>0</v>
      </c>
      <c r="E72" s="112">
        <f>SUM(E73)</f>
        <v>0</v>
      </c>
      <c r="F72" s="112">
        <f>SUM(F73)</f>
        <v>420</v>
      </c>
      <c r="G72" s="114">
        <v>21013</v>
      </c>
      <c r="H72" s="104">
        <f t="shared" si="7"/>
        <v>5</v>
      </c>
    </row>
    <row r="73" spans="1:8" ht="18" customHeight="1">
      <c r="A73" s="111" t="s">
        <v>428</v>
      </c>
      <c r="B73" s="112">
        <f t="shared" si="6"/>
        <v>420</v>
      </c>
      <c r="C73" s="112">
        <v>0</v>
      </c>
      <c r="D73" s="112">
        <v>0</v>
      </c>
      <c r="E73" s="112">
        <v>0</v>
      </c>
      <c r="F73" s="112">
        <v>420</v>
      </c>
      <c r="G73" s="113">
        <v>2101301</v>
      </c>
      <c r="H73" s="104">
        <f t="shared" si="7"/>
        <v>7</v>
      </c>
    </row>
    <row r="74" spans="1:8" ht="18" customHeight="1">
      <c r="A74" s="111" t="s">
        <v>429</v>
      </c>
      <c r="B74" s="112">
        <f t="shared" si="6"/>
        <v>5</v>
      </c>
      <c r="C74" s="112">
        <f>SUM(C75)</f>
        <v>0</v>
      </c>
      <c r="D74" s="112">
        <f>SUM(D75)</f>
        <v>0</v>
      </c>
      <c r="E74" s="112">
        <f>SUM(E75)</f>
        <v>0</v>
      </c>
      <c r="F74" s="112">
        <f>SUM(F75)</f>
        <v>5</v>
      </c>
      <c r="G74" s="114">
        <v>21014</v>
      </c>
      <c r="H74" s="104">
        <f t="shared" si="7"/>
        <v>5</v>
      </c>
    </row>
    <row r="75" spans="1:8" ht="18" customHeight="1">
      <c r="A75" s="111" t="s">
        <v>430</v>
      </c>
      <c r="B75" s="112">
        <f t="shared" si="6"/>
        <v>5</v>
      </c>
      <c r="C75" s="112">
        <v>0</v>
      </c>
      <c r="D75" s="112">
        <v>0</v>
      </c>
      <c r="E75" s="112">
        <v>0</v>
      </c>
      <c r="F75" s="112">
        <v>5</v>
      </c>
      <c r="G75" s="113">
        <v>2101401</v>
      </c>
      <c r="H75" s="104">
        <f t="shared" si="7"/>
        <v>7</v>
      </c>
    </row>
    <row r="76" spans="1:8" ht="18" customHeight="1">
      <c r="A76" s="111" t="s">
        <v>431</v>
      </c>
      <c r="B76" s="112">
        <f t="shared" si="6"/>
        <v>30</v>
      </c>
      <c r="C76" s="112">
        <f>SUM(C77)</f>
        <v>0</v>
      </c>
      <c r="D76" s="112">
        <f>SUM(D77)</f>
        <v>0</v>
      </c>
      <c r="E76" s="112">
        <f>SUM(E77)</f>
        <v>0</v>
      </c>
      <c r="F76" s="112">
        <f>SUM(F77)</f>
        <v>30</v>
      </c>
      <c r="G76" s="114">
        <v>21099</v>
      </c>
      <c r="H76" s="104">
        <f aca="true" t="shared" si="8" ref="H76:H82">LEN(G76)</f>
        <v>5</v>
      </c>
    </row>
    <row r="77" spans="1:8" ht="18" customHeight="1">
      <c r="A77" s="111" t="s">
        <v>432</v>
      </c>
      <c r="B77" s="112">
        <f t="shared" si="6"/>
        <v>30</v>
      </c>
      <c r="C77" s="112">
        <v>0</v>
      </c>
      <c r="D77" s="112">
        <v>0</v>
      </c>
      <c r="E77" s="112">
        <v>0</v>
      </c>
      <c r="F77" s="112">
        <v>30</v>
      </c>
      <c r="G77" s="113">
        <v>2109999</v>
      </c>
      <c r="H77" s="104">
        <f t="shared" si="8"/>
        <v>7</v>
      </c>
    </row>
    <row r="78" spans="1:237" s="90" customFormat="1" ht="18" customHeight="1">
      <c r="A78" s="111" t="s">
        <v>433</v>
      </c>
      <c r="B78" s="112">
        <f t="shared" si="5"/>
        <v>3537</v>
      </c>
      <c r="C78" s="112">
        <f>SUM(C79,C81,C83)</f>
        <v>12</v>
      </c>
      <c r="D78" s="112">
        <f>SUM(D79,D81,D83)</f>
        <v>0</v>
      </c>
      <c r="E78" s="112">
        <f>SUM(E79,E81,E83)</f>
        <v>0</v>
      </c>
      <c r="F78" s="112">
        <f>SUM(F79,F81,F83)</f>
        <v>3525</v>
      </c>
      <c r="G78" s="113">
        <v>212</v>
      </c>
      <c r="H78" s="104">
        <f t="shared" si="8"/>
        <v>3</v>
      </c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</row>
    <row r="79" spans="1:8" ht="18" customHeight="1">
      <c r="A79" s="111" t="s">
        <v>434</v>
      </c>
      <c r="B79" s="112">
        <f t="shared" si="5"/>
        <v>5</v>
      </c>
      <c r="C79" s="112">
        <f>SUM(C80:C80)</f>
        <v>0</v>
      </c>
      <c r="D79" s="112">
        <f>SUM(D80:D80)</f>
        <v>0</v>
      </c>
      <c r="E79" s="112">
        <f>SUM(E80:E80)</f>
        <v>0</v>
      </c>
      <c r="F79" s="112">
        <f>SUM(F80:F80)</f>
        <v>5</v>
      </c>
      <c r="G79" s="114">
        <v>21201</v>
      </c>
      <c r="H79" s="104">
        <f t="shared" si="8"/>
        <v>5</v>
      </c>
    </row>
    <row r="80" spans="1:8" ht="18" customHeight="1">
      <c r="A80" s="111" t="s">
        <v>435</v>
      </c>
      <c r="B80" s="112">
        <f t="shared" si="5"/>
        <v>5</v>
      </c>
      <c r="C80" s="112">
        <v>0</v>
      </c>
      <c r="D80" s="112">
        <v>0</v>
      </c>
      <c r="E80" s="112">
        <v>0</v>
      </c>
      <c r="F80" s="112">
        <v>5</v>
      </c>
      <c r="G80" s="113">
        <v>2120104</v>
      </c>
      <c r="H80" s="104">
        <f t="shared" si="8"/>
        <v>7</v>
      </c>
    </row>
    <row r="81" spans="1:8" ht="18" customHeight="1">
      <c r="A81" s="111" t="s">
        <v>436</v>
      </c>
      <c r="B81" s="112">
        <f t="shared" si="5"/>
        <v>500</v>
      </c>
      <c r="C81" s="112">
        <f>SUM(C82)</f>
        <v>0</v>
      </c>
      <c r="D81" s="112">
        <f>SUM(D82)</f>
        <v>0</v>
      </c>
      <c r="E81" s="112">
        <f>SUM(E82)</f>
        <v>0</v>
      </c>
      <c r="F81" s="112">
        <f>SUM(F82)</f>
        <v>500</v>
      </c>
      <c r="G81" s="114">
        <v>21202</v>
      </c>
      <c r="H81" s="104">
        <f t="shared" si="8"/>
        <v>5</v>
      </c>
    </row>
    <row r="82" spans="1:8" ht="18" customHeight="1">
      <c r="A82" s="111" t="s">
        <v>437</v>
      </c>
      <c r="B82" s="112">
        <f t="shared" si="5"/>
        <v>500</v>
      </c>
      <c r="C82" s="112">
        <v>0</v>
      </c>
      <c r="D82" s="112">
        <v>0</v>
      </c>
      <c r="E82" s="112">
        <v>0</v>
      </c>
      <c r="F82" s="112">
        <v>500</v>
      </c>
      <c r="G82" s="113">
        <v>2120201</v>
      </c>
      <c r="H82" s="104">
        <f t="shared" si="8"/>
        <v>7</v>
      </c>
    </row>
    <row r="83" spans="1:8" ht="18" customHeight="1">
      <c r="A83" s="111" t="s">
        <v>438</v>
      </c>
      <c r="B83" s="112">
        <f t="shared" si="5"/>
        <v>3032</v>
      </c>
      <c r="C83" s="112">
        <f>SUM(C84)</f>
        <v>12</v>
      </c>
      <c r="D83" s="112">
        <f>SUM(D84)</f>
        <v>0</v>
      </c>
      <c r="E83" s="112">
        <f>SUM(E84)</f>
        <v>0</v>
      </c>
      <c r="F83" s="112">
        <f>SUM(F84)</f>
        <v>3020</v>
      </c>
      <c r="G83" s="114">
        <v>21205</v>
      </c>
      <c r="H83" s="104">
        <f aca="true" t="shared" si="9" ref="H83:H115">LEN(G83)</f>
        <v>5</v>
      </c>
    </row>
    <row r="84" spans="1:8" ht="18" customHeight="1">
      <c r="A84" s="111" t="s">
        <v>439</v>
      </c>
      <c r="B84" s="112">
        <f t="shared" si="5"/>
        <v>3032</v>
      </c>
      <c r="C84" s="112">
        <v>12</v>
      </c>
      <c r="D84" s="112">
        <v>0</v>
      </c>
      <c r="E84" s="112">
        <v>0</v>
      </c>
      <c r="F84" s="112">
        <f>20+3000</f>
        <v>3020</v>
      </c>
      <c r="G84" s="113">
        <v>2120501</v>
      </c>
      <c r="H84" s="104">
        <f t="shared" si="9"/>
        <v>7</v>
      </c>
    </row>
    <row r="85" spans="1:237" s="90" customFormat="1" ht="18" customHeight="1">
      <c r="A85" s="111" t="s">
        <v>440</v>
      </c>
      <c r="B85" s="112">
        <f t="shared" si="5"/>
        <v>888</v>
      </c>
      <c r="C85" s="112">
        <f>SUM(C86,C90,C92,C95)</f>
        <v>21</v>
      </c>
      <c r="D85" s="112">
        <f>SUM(D86,D90,D92,D95)</f>
        <v>0</v>
      </c>
      <c r="E85" s="112">
        <f>SUM(E86,E90,E92,E95)</f>
        <v>0</v>
      </c>
      <c r="F85" s="112">
        <f>SUM(F86,F90,F92,F95)</f>
        <v>867</v>
      </c>
      <c r="G85" s="113">
        <v>213</v>
      </c>
      <c r="H85" s="104">
        <f t="shared" si="9"/>
        <v>3</v>
      </c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</row>
    <row r="86" spans="1:8" ht="18" customHeight="1">
      <c r="A86" s="111" t="s">
        <v>441</v>
      </c>
      <c r="B86" s="112">
        <f t="shared" si="5"/>
        <v>30</v>
      </c>
      <c r="C86" s="112">
        <f>SUM(C87:C89)</f>
        <v>21</v>
      </c>
      <c r="D86" s="112">
        <f>SUM(D87:D89)</f>
        <v>0</v>
      </c>
      <c r="E86" s="112">
        <f>SUM(E87:E89)</f>
        <v>0</v>
      </c>
      <c r="F86" s="112">
        <f>SUM(F87:F89)</f>
        <v>9</v>
      </c>
      <c r="G86" s="114">
        <v>21301</v>
      </c>
      <c r="H86" s="104">
        <f t="shared" si="9"/>
        <v>5</v>
      </c>
    </row>
    <row r="87" spans="1:8" ht="18" customHeight="1">
      <c r="A87" s="111" t="s">
        <v>369</v>
      </c>
      <c r="B87" s="112">
        <f t="shared" si="5"/>
        <v>21</v>
      </c>
      <c r="C87" s="112">
        <v>21</v>
      </c>
      <c r="D87" s="112">
        <v>0</v>
      </c>
      <c r="E87" s="112">
        <v>0</v>
      </c>
      <c r="F87" s="112">
        <v>0</v>
      </c>
      <c r="G87" s="113">
        <v>2130104</v>
      </c>
      <c r="H87" s="104">
        <f t="shared" si="9"/>
        <v>7</v>
      </c>
    </row>
    <row r="88" spans="1:8" ht="18" customHeight="1">
      <c r="A88" s="111" t="s">
        <v>442</v>
      </c>
      <c r="B88" s="112">
        <f t="shared" si="5"/>
        <v>7</v>
      </c>
      <c r="C88" s="112">
        <v>0</v>
      </c>
      <c r="D88" s="112">
        <v>0</v>
      </c>
      <c r="E88" s="112">
        <v>0</v>
      </c>
      <c r="F88" s="112">
        <v>7</v>
      </c>
      <c r="G88" s="113">
        <v>2130109</v>
      </c>
      <c r="H88" s="104">
        <f t="shared" si="9"/>
        <v>7</v>
      </c>
    </row>
    <row r="89" spans="1:8" ht="18" customHeight="1">
      <c r="A89" s="111" t="s">
        <v>443</v>
      </c>
      <c r="B89" s="112">
        <f t="shared" si="5"/>
        <v>2</v>
      </c>
      <c r="C89" s="112">
        <v>0</v>
      </c>
      <c r="D89" s="112">
        <v>0</v>
      </c>
      <c r="E89" s="112">
        <v>0</v>
      </c>
      <c r="F89" s="112">
        <v>2</v>
      </c>
      <c r="G89" s="113">
        <v>2130148</v>
      </c>
      <c r="H89" s="104">
        <f t="shared" si="9"/>
        <v>7</v>
      </c>
    </row>
    <row r="90" spans="1:8" ht="18" customHeight="1">
      <c r="A90" s="111" t="s">
        <v>444</v>
      </c>
      <c r="B90" s="112">
        <f t="shared" si="5"/>
        <v>9</v>
      </c>
      <c r="C90" s="112">
        <f>SUM(C91:C91)</f>
        <v>0</v>
      </c>
      <c r="D90" s="112">
        <f>SUM(D91:D91)</f>
        <v>0</v>
      </c>
      <c r="E90" s="112">
        <f>SUM(E91:E91)</f>
        <v>0</v>
      </c>
      <c r="F90" s="112">
        <f>SUM(F91:F91)</f>
        <v>9</v>
      </c>
      <c r="G90" s="114">
        <v>21302</v>
      </c>
      <c r="H90" s="104">
        <f t="shared" si="9"/>
        <v>5</v>
      </c>
    </row>
    <row r="91" spans="1:8" ht="18" customHeight="1">
      <c r="A91" s="111" t="s">
        <v>445</v>
      </c>
      <c r="B91" s="112">
        <f t="shared" si="5"/>
        <v>9</v>
      </c>
      <c r="C91" s="112">
        <v>0</v>
      </c>
      <c r="D91" s="112">
        <v>0</v>
      </c>
      <c r="E91" s="112">
        <v>0</v>
      </c>
      <c r="F91" s="112">
        <v>9</v>
      </c>
      <c r="G91" s="113">
        <v>2130299</v>
      </c>
      <c r="H91" s="104">
        <f t="shared" si="9"/>
        <v>7</v>
      </c>
    </row>
    <row r="92" spans="1:8" ht="18" customHeight="1">
      <c r="A92" s="111" t="s">
        <v>446</v>
      </c>
      <c r="B92" s="112">
        <f t="shared" si="5"/>
        <v>847</v>
      </c>
      <c r="C92" s="112">
        <f>SUM(C93:C94)</f>
        <v>0</v>
      </c>
      <c r="D92" s="112">
        <f>SUM(D93:D94)</f>
        <v>0</v>
      </c>
      <c r="E92" s="112">
        <f>SUM(E93:E94)</f>
        <v>0</v>
      </c>
      <c r="F92" s="112">
        <f>SUM(F93:F94)</f>
        <v>847</v>
      </c>
      <c r="G92" s="114">
        <v>21303</v>
      </c>
      <c r="H92" s="104">
        <f t="shared" si="9"/>
        <v>5</v>
      </c>
    </row>
    <row r="93" spans="1:8" ht="18" customHeight="1">
      <c r="A93" s="111" t="s">
        <v>447</v>
      </c>
      <c r="B93" s="112">
        <f t="shared" si="5"/>
        <v>54</v>
      </c>
      <c r="C93" s="112">
        <v>0</v>
      </c>
      <c r="D93" s="112">
        <v>0</v>
      </c>
      <c r="E93" s="112">
        <v>0</v>
      </c>
      <c r="F93" s="112">
        <v>54</v>
      </c>
      <c r="G93" s="113">
        <v>2130314</v>
      </c>
      <c r="H93" s="104">
        <f t="shared" si="9"/>
        <v>7</v>
      </c>
    </row>
    <row r="94" spans="1:8" ht="18" customHeight="1">
      <c r="A94" s="111" t="s">
        <v>448</v>
      </c>
      <c r="B94" s="112">
        <f t="shared" si="5"/>
        <v>793</v>
      </c>
      <c r="C94" s="112">
        <v>0</v>
      </c>
      <c r="D94" s="112">
        <v>0</v>
      </c>
      <c r="E94" s="112">
        <v>0</v>
      </c>
      <c r="F94" s="112">
        <f>644+149</f>
        <v>793</v>
      </c>
      <c r="G94" s="113">
        <v>2130399</v>
      </c>
      <c r="H94" s="104">
        <f t="shared" si="9"/>
        <v>7</v>
      </c>
    </row>
    <row r="95" spans="1:8" ht="18" customHeight="1">
      <c r="A95" s="111" t="s">
        <v>449</v>
      </c>
      <c r="B95" s="112">
        <f t="shared" si="5"/>
        <v>2</v>
      </c>
      <c r="C95" s="112">
        <f>SUM(C96:C96)</f>
        <v>0</v>
      </c>
      <c r="D95" s="112">
        <f>SUM(D96:D96)</f>
        <v>0</v>
      </c>
      <c r="E95" s="112">
        <f>SUM(E96:E96)</f>
        <v>0</v>
      </c>
      <c r="F95" s="112">
        <f>SUM(F96:F96)</f>
        <v>2</v>
      </c>
      <c r="G95" s="114">
        <v>21307</v>
      </c>
      <c r="H95" s="104">
        <f t="shared" si="9"/>
        <v>5</v>
      </c>
    </row>
    <row r="96" spans="1:8" ht="18" customHeight="1">
      <c r="A96" s="111" t="s">
        <v>450</v>
      </c>
      <c r="B96" s="112">
        <f t="shared" si="5"/>
        <v>2</v>
      </c>
      <c r="C96" s="112">
        <v>0</v>
      </c>
      <c r="D96" s="112">
        <v>0</v>
      </c>
      <c r="E96" s="112">
        <v>0</v>
      </c>
      <c r="F96" s="112">
        <v>2</v>
      </c>
      <c r="G96" s="113">
        <v>2130705</v>
      </c>
      <c r="H96" s="104">
        <f t="shared" si="9"/>
        <v>7</v>
      </c>
    </row>
    <row r="97" spans="1:237" s="90" customFormat="1" ht="18" customHeight="1">
      <c r="A97" s="111" t="s">
        <v>451</v>
      </c>
      <c r="B97" s="112">
        <f t="shared" si="5"/>
        <v>50</v>
      </c>
      <c r="C97" s="112">
        <f aca="true" t="shared" si="10" ref="C97:F98">SUM(C98)</f>
        <v>0</v>
      </c>
      <c r="D97" s="112">
        <f t="shared" si="10"/>
        <v>0</v>
      </c>
      <c r="E97" s="112">
        <f t="shared" si="10"/>
        <v>0</v>
      </c>
      <c r="F97" s="112">
        <f t="shared" si="10"/>
        <v>50</v>
      </c>
      <c r="G97" s="113">
        <v>214</v>
      </c>
      <c r="H97" s="104">
        <f t="shared" si="9"/>
        <v>3</v>
      </c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</row>
    <row r="98" spans="1:8" ht="18" customHeight="1">
      <c r="A98" s="111" t="s">
        <v>452</v>
      </c>
      <c r="B98" s="112">
        <f t="shared" si="5"/>
        <v>50</v>
      </c>
      <c r="C98" s="112">
        <f t="shared" si="10"/>
        <v>0</v>
      </c>
      <c r="D98" s="112">
        <f t="shared" si="10"/>
        <v>0</v>
      </c>
      <c r="E98" s="112">
        <f t="shared" si="10"/>
        <v>0</v>
      </c>
      <c r="F98" s="112">
        <f t="shared" si="10"/>
        <v>50</v>
      </c>
      <c r="G98" s="114">
        <v>21401</v>
      </c>
      <c r="H98" s="104">
        <f t="shared" si="9"/>
        <v>5</v>
      </c>
    </row>
    <row r="99" spans="1:8" ht="18" customHeight="1">
      <c r="A99" s="111" t="s">
        <v>453</v>
      </c>
      <c r="B99" s="112">
        <f t="shared" si="5"/>
        <v>50</v>
      </c>
      <c r="C99" s="112">
        <v>0</v>
      </c>
      <c r="D99" s="112">
        <v>0</v>
      </c>
      <c r="E99" s="112">
        <v>0</v>
      </c>
      <c r="F99" s="112">
        <v>50</v>
      </c>
      <c r="G99" s="113">
        <v>2140199</v>
      </c>
      <c r="H99" s="104">
        <f t="shared" si="9"/>
        <v>7</v>
      </c>
    </row>
    <row r="100" spans="1:237" s="90" customFormat="1" ht="18" customHeight="1">
      <c r="A100" s="111" t="s">
        <v>454</v>
      </c>
      <c r="B100" s="112">
        <f t="shared" si="5"/>
        <v>487</v>
      </c>
      <c r="C100" s="112">
        <f>SUM(C101,C103)</f>
        <v>0</v>
      </c>
      <c r="D100" s="112">
        <f>SUM(D101,D103)</f>
        <v>0</v>
      </c>
      <c r="E100" s="112">
        <f>SUM(E101,E103)</f>
        <v>0</v>
      </c>
      <c r="F100" s="112">
        <f>SUM(F101,F103)</f>
        <v>487</v>
      </c>
      <c r="G100" s="113">
        <v>215</v>
      </c>
      <c r="H100" s="104">
        <f t="shared" si="9"/>
        <v>3</v>
      </c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</row>
    <row r="101" spans="1:8" ht="18" customHeight="1">
      <c r="A101" s="111" t="s">
        <v>455</v>
      </c>
      <c r="B101" s="112">
        <f t="shared" si="5"/>
        <v>474</v>
      </c>
      <c r="C101" s="112">
        <f>SUM(C102)</f>
        <v>0</v>
      </c>
      <c r="D101" s="112">
        <f>SUM(D102)</f>
        <v>0</v>
      </c>
      <c r="E101" s="112">
        <f>SUM(E102)</f>
        <v>0</v>
      </c>
      <c r="F101" s="112">
        <f>SUM(F102)</f>
        <v>474</v>
      </c>
      <c r="G101" s="114">
        <v>21508</v>
      </c>
      <c r="H101" s="104">
        <f t="shared" si="9"/>
        <v>5</v>
      </c>
    </row>
    <row r="102" spans="1:8" ht="18" customHeight="1">
      <c r="A102" s="111" t="s">
        <v>456</v>
      </c>
      <c r="B102" s="112">
        <f t="shared" si="5"/>
        <v>474</v>
      </c>
      <c r="C102" s="112"/>
      <c r="D102" s="112"/>
      <c r="E102" s="112"/>
      <c r="F102" s="112">
        <v>474</v>
      </c>
      <c r="G102" s="113">
        <v>2150899</v>
      </c>
      <c r="H102" s="104">
        <f t="shared" si="9"/>
        <v>7</v>
      </c>
    </row>
    <row r="103" spans="1:8" ht="18" customHeight="1">
      <c r="A103" s="111" t="s">
        <v>457</v>
      </c>
      <c r="B103" s="112">
        <f aca="true" t="shared" si="11" ref="B103:B117">SUM(C103:F103)</f>
        <v>13</v>
      </c>
      <c r="C103" s="112">
        <f>SUM(C104)</f>
        <v>0</v>
      </c>
      <c r="D103" s="112">
        <f>SUM(D104)</f>
        <v>0</v>
      </c>
      <c r="E103" s="112">
        <f>SUM(E104)</f>
        <v>0</v>
      </c>
      <c r="F103" s="112">
        <f>SUM(F104)</f>
        <v>13</v>
      </c>
      <c r="G103" s="114">
        <v>21599</v>
      </c>
      <c r="H103" s="104">
        <f t="shared" si="9"/>
        <v>5</v>
      </c>
    </row>
    <row r="104" spans="1:8" ht="18" customHeight="1">
      <c r="A104" s="111" t="s">
        <v>458</v>
      </c>
      <c r="B104" s="112">
        <f t="shared" si="11"/>
        <v>13</v>
      </c>
      <c r="C104" s="112">
        <v>0</v>
      </c>
      <c r="D104" s="112">
        <v>0</v>
      </c>
      <c r="E104" s="112">
        <v>0</v>
      </c>
      <c r="F104" s="112">
        <v>13</v>
      </c>
      <c r="G104" s="113">
        <v>2159999</v>
      </c>
      <c r="H104" s="104">
        <f t="shared" si="9"/>
        <v>7</v>
      </c>
    </row>
    <row r="105" spans="1:237" s="90" customFormat="1" ht="18" customHeight="1">
      <c r="A105" s="111" t="s">
        <v>459</v>
      </c>
      <c r="B105" s="112">
        <f t="shared" si="11"/>
        <v>212</v>
      </c>
      <c r="C105" s="112">
        <f>SUM(C106,C108)</f>
        <v>0</v>
      </c>
      <c r="D105" s="112">
        <f>SUM(D106,D108)</f>
        <v>0</v>
      </c>
      <c r="E105" s="112">
        <f>SUM(E106,E108)</f>
        <v>0</v>
      </c>
      <c r="F105" s="112">
        <f>SUM(F106,F108)</f>
        <v>212</v>
      </c>
      <c r="G105" s="113">
        <v>216</v>
      </c>
      <c r="H105" s="104">
        <f t="shared" si="9"/>
        <v>3</v>
      </c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</row>
    <row r="106" spans="1:8" ht="18" customHeight="1">
      <c r="A106" s="111" t="s">
        <v>460</v>
      </c>
      <c r="B106" s="112">
        <f t="shared" si="11"/>
        <v>17</v>
      </c>
      <c r="C106" s="112">
        <f>SUM(C107)</f>
        <v>0</v>
      </c>
      <c r="D106" s="112">
        <f>SUM(D107)</f>
        <v>0</v>
      </c>
      <c r="E106" s="112">
        <f>SUM(E107)</f>
        <v>0</v>
      </c>
      <c r="F106" s="112">
        <f>SUM(F107)</f>
        <v>17</v>
      </c>
      <c r="G106" s="114">
        <v>21602</v>
      </c>
      <c r="H106" s="104">
        <f t="shared" si="9"/>
        <v>5</v>
      </c>
    </row>
    <row r="107" spans="1:8" ht="18" customHeight="1">
      <c r="A107" s="111" t="s">
        <v>461</v>
      </c>
      <c r="B107" s="112">
        <f t="shared" si="11"/>
        <v>17</v>
      </c>
      <c r="C107" s="112">
        <v>0</v>
      </c>
      <c r="D107" s="112">
        <v>0</v>
      </c>
      <c r="E107" s="112">
        <v>0</v>
      </c>
      <c r="F107" s="112">
        <v>17</v>
      </c>
      <c r="G107" s="113">
        <v>2160299</v>
      </c>
      <c r="H107" s="104">
        <f t="shared" si="9"/>
        <v>7</v>
      </c>
    </row>
    <row r="108" spans="1:8" ht="18" customHeight="1">
      <c r="A108" s="111" t="s">
        <v>462</v>
      </c>
      <c r="B108" s="112">
        <f t="shared" si="11"/>
        <v>195</v>
      </c>
      <c r="C108" s="112">
        <f>SUM(C109)</f>
        <v>0</v>
      </c>
      <c r="D108" s="112">
        <f>SUM(D109)</f>
        <v>0</v>
      </c>
      <c r="E108" s="112">
        <f>SUM(E109)</f>
        <v>0</v>
      </c>
      <c r="F108" s="112">
        <f>SUM(F109)</f>
        <v>195</v>
      </c>
      <c r="G108" s="114">
        <v>21606</v>
      </c>
      <c r="H108" s="104">
        <f t="shared" si="9"/>
        <v>5</v>
      </c>
    </row>
    <row r="109" spans="1:8" ht="18" customHeight="1">
      <c r="A109" s="111" t="s">
        <v>463</v>
      </c>
      <c r="B109" s="112">
        <f t="shared" si="11"/>
        <v>195</v>
      </c>
      <c r="C109" s="112">
        <v>0</v>
      </c>
      <c r="D109" s="112">
        <v>0</v>
      </c>
      <c r="E109" s="112">
        <v>0</v>
      </c>
      <c r="F109" s="112">
        <v>195</v>
      </c>
      <c r="G109" s="113">
        <v>2160699</v>
      </c>
      <c r="H109" s="104">
        <f t="shared" si="9"/>
        <v>7</v>
      </c>
    </row>
    <row r="110" spans="1:237" s="90" customFormat="1" ht="18" customHeight="1">
      <c r="A110" s="111" t="s">
        <v>464</v>
      </c>
      <c r="B110" s="112">
        <f t="shared" si="11"/>
        <v>104</v>
      </c>
      <c r="C110" s="112">
        <f>SUM(C111)</f>
        <v>0</v>
      </c>
      <c r="D110" s="112">
        <f>SUM(D111)</f>
        <v>0</v>
      </c>
      <c r="E110" s="112">
        <f>SUM(E111)</f>
        <v>0</v>
      </c>
      <c r="F110" s="112">
        <f>SUM(F111)</f>
        <v>104</v>
      </c>
      <c r="G110" s="113">
        <v>224</v>
      </c>
      <c r="H110" s="104">
        <f t="shared" si="9"/>
        <v>3</v>
      </c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</row>
    <row r="111" spans="1:8" ht="18" customHeight="1">
      <c r="A111" s="111" t="s">
        <v>465</v>
      </c>
      <c r="B111" s="112">
        <f t="shared" si="11"/>
        <v>104</v>
      </c>
      <c r="C111" s="112">
        <f>SUM(C112:C113)</f>
        <v>0</v>
      </c>
      <c r="D111" s="112">
        <f>SUM(D112:D113)</f>
        <v>0</v>
      </c>
      <c r="E111" s="112">
        <f>SUM(E112:E113)</f>
        <v>0</v>
      </c>
      <c r="F111" s="112">
        <f>SUM(F112:F113)</f>
        <v>104</v>
      </c>
      <c r="G111" s="113">
        <v>22401</v>
      </c>
      <c r="H111" s="104">
        <f t="shared" si="9"/>
        <v>5</v>
      </c>
    </row>
    <row r="112" spans="1:8" ht="18" customHeight="1">
      <c r="A112" s="111" t="s">
        <v>367</v>
      </c>
      <c r="B112" s="112">
        <f t="shared" si="11"/>
        <v>7</v>
      </c>
      <c r="C112" s="112">
        <v>0</v>
      </c>
      <c r="D112" s="112">
        <v>0</v>
      </c>
      <c r="E112" s="112">
        <v>0</v>
      </c>
      <c r="F112" s="112">
        <v>7</v>
      </c>
      <c r="G112" s="113">
        <v>2240102</v>
      </c>
      <c r="H112" s="104">
        <v>7</v>
      </c>
    </row>
    <row r="113" spans="1:8" ht="18" customHeight="1">
      <c r="A113" s="111" t="s">
        <v>466</v>
      </c>
      <c r="B113" s="112">
        <f t="shared" si="11"/>
        <v>97</v>
      </c>
      <c r="C113" s="112">
        <v>0</v>
      </c>
      <c r="D113" s="112">
        <v>0</v>
      </c>
      <c r="E113" s="112">
        <v>0</v>
      </c>
      <c r="F113" s="112">
        <v>97</v>
      </c>
      <c r="G113" s="113">
        <v>2240104</v>
      </c>
      <c r="H113" s="104">
        <v>7</v>
      </c>
    </row>
    <row r="114" spans="1:237" s="90" customFormat="1" ht="18" customHeight="1">
      <c r="A114" s="111" t="s">
        <v>467</v>
      </c>
      <c r="B114" s="112">
        <f t="shared" si="11"/>
        <v>19644</v>
      </c>
      <c r="C114" s="112">
        <f aca="true" t="shared" si="12" ref="C114:F115">SUM(C115)</f>
        <v>0</v>
      </c>
      <c r="D114" s="112">
        <f t="shared" si="12"/>
        <v>0</v>
      </c>
      <c r="E114" s="112">
        <f t="shared" si="12"/>
        <v>0</v>
      </c>
      <c r="F114" s="112">
        <f t="shared" si="12"/>
        <v>19644</v>
      </c>
      <c r="G114" s="113">
        <v>229</v>
      </c>
      <c r="H114" s="104">
        <f t="shared" si="9"/>
        <v>3</v>
      </c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</row>
    <row r="115" spans="1:8" ht="18" customHeight="1">
      <c r="A115" s="111" t="s">
        <v>468</v>
      </c>
      <c r="B115" s="112">
        <f t="shared" si="11"/>
        <v>19644</v>
      </c>
      <c r="C115" s="112">
        <f t="shared" si="12"/>
        <v>0</v>
      </c>
      <c r="D115" s="112">
        <f t="shared" si="12"/>
        <v>0</v>
      </c>
      <c r="E115" s="112">
        <f t="shared" si="12"/>
        <v>0</v>
      </c>
      <c r="F115" s="112">
        <f t="shared" si="12"/>
        <v>19644</v>
      </c>
      <c r="G115" s="113">
        <v>22999</v>
      </c>
      <c r="H115" s="104">
        <f t="shared" si="9"/>
        <v>5</v>
      </c>
    </row>
    <row r="116" spans="1:8" ht="18" customHeight="1">
      <c r="A116" s="111" t="s">
        <v>469</v>
      </c>
      <c r="B116" s="112">
        <f t="shared" si="11"/>
        <v>19644</v>
      </c>
      <c r="C116" s="112"/>
      <c r="D116" s="112">
        <v>0</v>
      </c>
      <c r="E116" s="112">
        <v>0</v>
      </c>
      <c r="F116" s="112">
        <f>15+3501+4251+2000+5337+4260+129-219+370</f>
        <v>19644</v>
      </c>
      <c r="G116" s="113">
        <v>2299999</v>
      </c>
      <c r="H116" s="104">
        <v>7</v>
      </c>
    </row>
    <row r="117" spans="1:237" s="90" customFormat="1" ht="18" customHeight="1">
      <c r="A117" s="115" t="s">
        <v>470</v>
      </c>
      <c r="B117" s="112">
        <f t="shared" si="11"/>
        <v>36587</v>
      </c>
      <c r="C117" s="112">
        <f>SUM(C5,C19,C22,C35,C42,C47,C61,C78,C85,C97,C100,C105,C110,C114)</f>
        <v>102</v>
      </c>
      <c r="D117" s="112">
        <f>SUM(D5,D19,D22,D35,D42,D47,D61,D78,D85,D97,D100,D105,D110,D114)</f>
        <v>6</v>
      </c>
      <c r="E117" s="112">
        <f>SUM(E5,E19,E22,E35,E42,E47,E61,E78,E85,E97,E100,E105,E110,E114)</f>
        <v>0</v>
      </c>
      <c r="F117" s="112">
        <f>SUM(F5,F19,F22,F35,F42,F47,F61,F78,F85,F97,F100,F105,F110,F114)</f>
        <v>36479</v>
      </c>
      <c r="G117" s="113"/>
      <c r="H117" s="104">
        <f>LEN(G117)</f>
        <v>0</v>
      </c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</row>
    <row r="120" ht="15.75">
      <c r="B120" s="154"/>
    </row>
  </sheetData>
  <sheetProtection/>
  <mergeCells count="1">
    <mergeCell ref="A2:F2"/>
  </mergeCells>
  <printOptions horizontalCentered="1"/>
  <pageMargins left="0.39" right="0.39" top="0.7900000000000001" bottom="0.59" header="0.39" footer="0.3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3" sqref="A1:H26"/>
    </sheetView>
  </sheetViews>
  <sheetFormatPr defaultColWidth="31.28125" defaultRowHeight="15"/>
  <cols>
    <col min="1" max="1" width="26.28125" style="19" customWidth="1"/>
    <col min="2" max="2" width="8.00390625" style="19" customWidth="1"/>
    <col min="3" max="3" width="8.421875" style="19" customWidth="1"/>
    <col min="4" max="4" width="9.421875" style="19" customWidth="1"/>
    <col min="5" max="5" width="58.57421875" style="19" customWidth="1"/>
    <col min="6" max="6" width="8.421875" style="19" customWidth="1"/>
    <col min="7" max="7" width="7.7109375" style="19" customWidth="1"/>
    <col min="8" max="8" width="9.421875" style="19" customWidth="1"/>
    <col min="9" max="32" width="9.00390625" style="19" customWidth="1"/>
    <col min="33" max="224" width="31.28125" style="19" customWidth="1"/>
    <col min="225" max="255" width="9.00390625" style="19" customWidth="1"/>
    <col min="256" max="16384" width="31.28125" style="19" customWidth="1"/>
  </cols>
  <sheetData>
    <row r="1" ht="17.25" customHeight="1">
      <c r="A1" s="76" t="s">
        <v>632</v>
      </c>
    </row>
    <row r="2" spans="1:8" s="74" customFormat="1" ht="37.5" customHeight="1">
      <c r="A2" s="172" t="s">
        <v>624</v>
      </c>
      <c r="B2" s="172"/>
      <c r="C2" s="172"/>
      <c r="D2" s="172"/>
      <c r="E2" s="172"/>
      <c r="F2" s="172"/>
      <c r="G2" s="172"/>
      <c r="H2" s="172"/>
    </row>
    <row r="3" spans="1:8" s="75" customFormat="1" ht="17.25" customHeight="1">
      <c r="A3" s="173"/>
      <c r="B3" s="173"/>
      <c r="C3" s="77"/>
      <c r="D3" s="77"/>
      <c r="F3" s="174" t="s">
        <v>38</v>
      </c>
      <c r="G3" s="174"/>
      <c r="H3" s="174"/>
    </row>
    <row r="4" spans="1:8" s="75" customFormat="1" ht="37.5" customHeight="1">
      <c r="A4" s="78" t="s">
        <v>471</v>
      </c>
      <c r="B4" s="79" t="s">
        <v>472</v>
      </c>
      <c r="C4" s="79" t="s">
        <v>473</v>
      </c>
      <c r="D4" s="79" t="s">
        <v>474</v>
      </c>
      <c r="E4" s="78" t="s">
        <v>475</v>
      </c>
      <c r="F4" s="79" t="s">
        <v>472</v>
      </c>
      <c r="G4" s="79" t="s">
        <v>473</v>
      </c>
      <c r="H4" s="79" t="s">
        <v>474</v>
      </c>
    </row>
    <row r="5" spans="1:8" s="18" customFormat="1" ht="17.25" customHeight="1">
      <c r="A5" s="80" t="s">
        <v>476</v>
      </c>
      <c r="B5" s="23">
        <f>SUM(B6)</f>
        <v>0</v>
      </c>
      <c r="C5" s="23">
        <f>SUM(C6)</f>
        <v>0</v>
      </c>
      <c r="D5" s="23">
        <f>C5-B5</f>
        <v>0</v>
      </c>
      <c r="E5" s="81" t="s">
        <v>477</v>
      </c>
      <c r="F5" s="82">
        <f>SUM(F6,F9,F12,F18)</f>
        <v>192323</v>
      </c>
      <c r="G5" s="82">
        <f>SUM(G6,G9,G12,G18)</f>
        <v>105920</v>
      </c>
      <c r="H5" s="82">
        <f aca="true" t="shared" si="0" ref="H5:H25">G5-F5</f>
        <v>-86403</v>
      </c>
    </row>
    <row r="6" spans="1:8" s="18" customFormat="1" ht="17.25" customHeight="1">
      <c r="A6" s="80" t="s">
        <v>478</v>
      </c>
      <c r="B6" s="22"/>
      <c r="C6" s="22"/>
      <c r="D6" s="22"/>
      <c r="E6" s="83" t="s">
        <v>479</v>
      </c>
      <c r="F6" s="84">
        <f>SUM(F7)</f>
        <v>177410</v>
      </c>
      <c r="G6" s="84">
        <f>SUM(G7)</f>
        <v>76665</v>
      </c>
      <c r="H6" s="85">
        <f t="shared" si="0"/>
        <v>-100745</v>
      </c>
    </row>
    <row r="7" spans="1:8" s="18" customFormat="1" ht="17.25" customHeight="1">
      <c r="A7" s="80"/>
      <c r="B7" s="22"/>
      <c r="C7" s="22"/>
      <c r="D7" s="22"/>
      <c r="E7" s="86" t="s">
        <v>480</v>
      </c>
      <c r="F7" s="87">
        <f>SUM(F8)</f>
        <v>177410</v>
      </c>
      <c r="G7" s="87">
        <f>SUM(G8)</f>
        <v>76665</v>
      </c>
      <c r="H7" s="29">
        <f t="shared" si="0"/>
        <v>-100745</v>
      </c>
    </row>
    <row r="8" spans="1:8" ht="17.25" customHeight="1">
      <c r="A8" s="80"/>
      <c r="B8" s="22"/>
      <c r="C8" s="22"/>
      <c r="D8" s="22"/>
      <c r="E8" s="27" t="s">
        <v>481</v>
      </c>
      <c r="F8" s="88">
        <v>177410</v>
      </c>
      <c r="G8" s="22">
        <f>'附表五'!I5+'附表五'!I45+'附表五'!I50+'附表五'!I54+'附表五'!I55+'附表五'!I53+'附表五'!I59+'附表五'!I60</f>
        <v>76665</v>
      </c>
      <c r="H8" s="22">
        <f t="shared" si="0"/>
        <v>-100745</v>
      </c>
    </row>
    <row r="9" spans="1:8" ht="17.25" customHeight="1">
      <c r="A9" s="80"/>
      <c r="B9" s="22"/>
      <c r="C9" s="22"/>
      <c r="D9" s="22"/>
      <c r="E9" s="83" t="s">
        <v>482</v>
      </c>
      <c r="F9" s="84"/>
      <c r="G9" s="85">
        <v>14109</v>
      </c>
      <c r="H9" s="85">
        <f t="shared" si="0"/>
        <v>14109</v>
      </c>
    </row>
    <row r="10" spans="1:8" ht="17.25" customHeight="1">
      <c r="A10" s="80"/>
      <c r="B10" s="22"/>
      <c r="C10" s="22"/>
      <c r="D10" s="22"/>
      <c r="E10" s="86" t="s">
        <v>483</v>
      </c>
      <c r="F10" s="87"/>
      <c r="G10" s="29">
        <v>14109</v>
      </c>
      <c r="H10" s="29">
        <f t="shared" si="0"/>
        <v>14109</v>
      </c>
    </row>
    <row r="11" spans="1:8" ht="17.25" customHeight="1">
      <c r="A11" s="80"/>
      <c r="B11" s="22"/>
      <c r="C11" s="22"/>
      <c r="D11" s="22"/>
      <c r="E11" s="27" t="s">
        <v>484</v>
      </c>
      <c r="F11" s="88"/>
      <c r="G11" s="22">
        <v>14109</v>
      </c>
      <c r="H11" s="22">
        <f t="shared" si="0"/>
        <v>14109</v>
      </c>
    </row>
    <row r="12" spans="1:8" s="18" customFormat="1" ht="17.25" customHeight="1">
      <c r="A12" s="80"/>
      <c r="B12" s="22"/>
      <c r="C12" s="22"/>
      <c r="D12" s="22"/>
      <c r="E12" s="83" t="s">
        <v>485</v>
      </c>
      <c r="F12" s="84">
        <f>SUM(F13)</f>
        <v>14913</v>
      </c>
      <c r="G12" s="84">
        <f>SUM(G13)</f>
        <v>15130</v>
      </c>
      <c r="H12" s="85">
        <f t="shared" si="0"/>
        <v>217</v>
      </c>
    </row>
    <row r="13" spans="1:8" ht="17.25" customHeight="1">
      <c r="A13" s="80"/>
      <c r="B13" s="22"/>
      <c r="C13" s="22"/>
      <c r="D13" s="22"/>
      <c r="E13" s="86" t="s">
        <v>486</v>
      </c>
      <c r="F13" s="87">
        <f>SUM(F14:F17)</f>
        <v>14913</v>
      </c>
      <c r="G13" s="87">
        <f>SUM(G14:G17)</f>
        <v>15130</v>
      </c>
      <c r="H13" s="29">
        <f t="shared" si="0"/>
        <v>217</v>
      </c>
    </row>
    <row r="14" spans="1:8" s="18" customFormat="1" ht="17.25" customHeight="1">
      <c r="A14" s="80"/>
      <c r="B14" s="22"/>
      <c r="C14" s="22"/>
      <c r="D14" s="22"/>
      <c r="E14" s="27" t="s">
        <v>612</v>
      </c>
      <c r="F14" s="88">
        <v>1537</v>
      </c>
      <c r="G14" s="88">
        <v>1537</v>
      </c>
      <c r="H14" s="22">
        <f t="shared" si="0"/>
        <v>0</v>
      </c>
    </row>
    <row r="15" spans="1:8" s="18" customFormat="1" ht="17.25" customHeight="1">
      <c r="A15" s="80"/>
      <c r="B15" s="22"/>
      <c r="C15" s="22"/>
      <c r="D15" s="22"/>
      <c r="E15" s="27" t="s">
        <v>487</v>
      </c>
      <c r="F15" s="88">
        <v>296</v>
      </c>
      <c r="G15" s="88">
        <v>296</v>
      </c>
      <c r="H15" s="22">
        <f t="shared" si="0"/>
        <v>0</v>
      </c>
    </row>
    <row r="16" spans="1:8" ht="17.25" customHeight="1">
      <c r="A16" s="80"/>
      <c r="B16" s="22"/>
      <c r="C16" s="22"/>
      <c r="D16" s="22"/>
      <c r="E16" s="27" t="s">
        <v>488</v>
      </c>
      <c r="F16" s="88">
        <v>171</v>
      </c>
      <c r="G16" s="88">
        <v>171</v>
      </c>
      <c r="H16" s="22">
        <f t="shared" si="0"/>
        <v>0</v>
      </c>
    </row>
    <row r="17" spans="1:8" s="18" customFormat="1" ht="17.25" customHeight="1">
      <c r="A17" s="80"/>
      <c r="B17" s="22"/>
      <c r="C17" s="22"/>
      <c r="D17" s="22"/>
      <c r="E17" s="27" t="s">
        <v>489</v>
      </c>
      <c r="F17" s="88">
        <v>12909</v>
      </c>
      <c r="G17" s="88">
        <v>13126</v>
      </c>
      <c r="H17" s="22">
        <f t="shared" si="0"/>
        <v>217</v>
      </c>
    </row>
    <row r="18" spans="1:8" s="18" customFormat="1" ht="17.25" customHeight="1">
      <c r="A18" s="80"/>
      <c r="B18" s="22"/>
      <c r="C18" s="22"/>
      <c r="D18" s="22"/>
      <c r="E18" s="83" t="s">
        <v>490</v>
      </c>
      <c r="F18" s="84"/>
      <c r="G18" s="85">
        <v>16</v>
      </c>
      <c r="H18" s="85">
        <f t="shared" si="0"/>
        <v>16</v>
      </c>
    </row>
    <row r="19" spans="1:8" ht="17.25" customHeight="1">
      <c r="A19" s="80"/>
      <c r="B19" s="22"/>
      <c r="C19" s="22"/>
      <c r="D19" s="22"/>
      <c r="E19" s="86" t="s">
        <v>491</v>
      </c>
      <c r="F19" s="87"/>
      <c r="G19" s="29">
        <v>16</v>
      </c>
      <c r="H19" s="29">
        <f t="shared" si="0"/>
        <v>16</v>
      </c>
    </row>
    <row r="20" spans="1:8" s="18" customFormat="1" ht="17.25" customHeight="1">
      <c r="A20" s="80"/>
      <c r="B20" s="22"/>
      <c r="C20" s="22"/>
      <c r="D20" s="22"/>
      <c r="E20" s="27" t="s">
        <v>492</v>
      </c>
      <c r="F20" s="88"/>
      <c r="G20" s="22">
        <v>16</v>
      </c>
      <c r="H20" s="22">
        <f t="shared" si="0"/>
        <v>16</v>
      </c>
    </row>
    <row r="21" spans="1:8" s="18" customFormat="1" ht="17.25" customHeight="1">
      <c r="A21" s="80" t="s">
        <v>493</v>
      </c>
      <c r="B21" s="22"/>
      <c r="C21" s="22"/>
      <c r="D21" s="22"/>
      <c r="E21" s="81" t="s">
        <v>494</v>
      </c>
      <c r="F21" s="89">
        <v>133685</v>
      </c>
      <c r="G21" s="89">
        <f>'附表五'!I58</f>
        <v>110151</v>
      </c>
      <c r="H21" s="89">
        <f t="shared" si="0"/>
        <v>-23534</v>
      </c>
    </row>
    <row r="22" spans="1:8" s="18" customFormat="1" ht="17.25" customHeight="1">
      <c r="A22" s="80" t="s">
        <v>495</v>
      </c>
      <c r="B22" s="22">
        <v>326111</v>
      </c>
      <c r="C22" s="22">
        <f>'附表五'!D5+'附表五'!D12+'附表五'!D13</f>
        <v>202065</v>
      </c>
      <c r="D22" s="22">
        <f>C22-B22</f>
        <v>-124046</v>
      </c>
      <c r="E22" s="81" t="s">
        <v>496</v>
      </c>
      <c r="F22" s="89"/>
      <c r="G22" s="89"/>
      <c r="H22" s="89">
        <f t="shared" si="0"/>
        <v>0</v>
      </c>
    </row>
    <row r="23" spans="1:8" s="18" customFormat="1" ht="17.25" customHeight="1">
      <c r="A23" s="81" t="s">
        <v>638</v>
      </c>
      <c r="B23" s="22">
        <v>14009</v>
      </c>
      <c r="C23" s="22">
        <v>205560</v>
      </c>
      <c r="D23" s="22">
        <f>C23-B23</f>
        <v>191551</v>
      </c>
      <c r="E23" s="81" t="s">
        <v>637</v>
      </c>
      <c r="F23" s="89">
        <v>14009</v>
      </c>
      <c r="G23" s="89">
        <v>205560</v>
      </c>
      <c r="H23" s="89">
        <f t="shared" si="0"/>
        <v>191551</v>
      </c>
    </row>
    <row r="24" spans="1:8" s="18" customFormat="1" ht="17.25" customHeight="1">
      <c r="A24" s="80" t="s">
        <v>497</v>
      </c>
      <c r="B24" s="22"/>
      <c r="C24" s="22">
        <v>14109</v>
      </c>
      <c r="D24" s="22">
        <f>C24-B24</f>
        <v>14109</v>
      </c>
      <c r="E24" s="81" t="s">
        <v>498</v>
      </c>
      <c r="F24" s="89">
        <v>103</v>
      </c>
      <c r="G24" s="89">
        <v>103</v>
      </c>
      <c r="H24" s="89">
        <f t="shared" si="0"/>
        <v>0</v>
      </c>
    </row>
    <row r="25" spans="1:8" s="18" customFormat="1" ht="17.25" customHeight="1">
      <c r="A25" s="22" t="s">
        <v>499</v>
      </c>
      <c r="B25" s="22">
        <f>SUM(B5,B21:B24)</f>
        <v>340120</v>
      </c>
      <c r="C25" s="22">
        <f>SUM(C5,C21:C24)</f>
        <v>421734</v>
      </c>
      <c r="D25" s="22">
        <f>C25-B25</f>
        <v>81614</v>
      </c>
      <c r="E25" s="89" t="s">
        <v>500</v>
      </c>
      <c r="F25" s="89">
        <f>SUM(F5,F21:F24)</f>
        <v>340120</v>
      </c>
      <c r="G25" s="89">
        <f>SUM(G5,G21:G24)</f>
        <v>421734</v>
      </c>
      <c r="H25" s="89">
        <f t="shared" si="0"/>
        <v>81614</v>
      </c>
    </row>
    <row r="26" spans="1:8" ht="17.25" customHeight="1">
      <c r="A26" s="175" t="s">
        <v>501</v>
      </c>
      <c r="B26" s="176"/>
      <c r="C26" s="176"/>
      <c r="D26" s="176"/>
      <c r="E26" s="176"/>
      <c r="F26" s="176"/>
      <c r="G26" s="176"/>
      <c r="H26" s="176"/>
    </row>
  </sheetData>
  <sheetProtection/>
  <mergeCells count="4">
    <mergeCell ref="A2:H2"/>
    <mergeCell ref="A3:B3"/>
    <mergeCell ref="F3:H3"/>
    <mergeCell ref="A26:H26"/>
  </mergeCells>
  <printOptions horizontalCentered="1"/>
  <pageMargins left="0.39" right="0.39" top="0.7900000000000001" bottom="0.59" header="0.39" footer="0.3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2" sqref="A12:B12"/>
    </sheetView>
  </sheetViews>
  <sheetFormatPr defaultColWidth="9.140625" defaultRowHeight="15"/>
  <cols>
    <col min="1" max="1" width="5.57421875" style="36" customWidth="1"/>
    <col min="2" max="2" width="22.421875" style="37" customWidth="1"/>
    <col min="3" max="4" width="8.140625" style="38" customWidth="1"/>
    <col min="5" max="5" width="10.00390625" style="38" customWidth="1"/>
    <col min="6" max="6" width="5.57421875" style="36" customWidth="1"/>
    <col min="7" max="7" width="51.28125" style="39" customWidth="1"/>
    <col min="8" max="9" width="8.7109375" style="40" customWidth="1"/>
    <col min="10" max="10" width="10.00390625" style="37" customWidth="1"/>
    <col min="11" max="16384" width="9.00390625" style="37" customWidth="1"/>
  </cols>
  <sheetData>
    <row r="1" spans="1:9" s="30" customFormat="1" ht="22.5" customHeight="1">
      <c r="A1" s="184" t="s">
        <v>633</v>
      </c>
      <c r="B1" s="185"/>
      <c r="C1" s="185"/>
      <c r="D1" s="185"/>
      <c r="E1" s="185"/>
      <c r="F1" s="185"/>
      <c r="G1" s="185"/>
      <c r="H1" s="185"/>
      <c r="I1" s="69"/>
    </row>
    <row r="2" spans="1:10" s="31" customFormat="1" ht="41.25" customHeight="1">
      <c r="A2" s="186" t="s">
        <v>502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32" customFormat="1" ht="21.75" customHeight="1">
      <c r="A3" s="187"/>
      <c r="B3" s="187"/>
      <c r="C3" s="41"/>
      <c r="D3" s="41"/>
      <c r="E3" s="41"/>
      <c r="F3" s="42"/>
      <c r="G3" s="188"/>
      <c r="H3" s="188"/>
      <c r="I3" s="70"/>
      <c r="J3" s="71" t="s">
        <v>503</v>
      </c>
    </row>
    <row r="4" spans="1:10" s="32" customFormat="1" ht="33.75" customHeight="1">
      <c r="A4" s="43" t="s">
        <v>504</v>
      </c>
      <c r="B4" s="44" t="s">
        <v>505</v>
      </c>
      <c r="C4" s="45" t="s">
        <v>506</v>
      </c>
      <c r="D4" s="46" t="s">
        <v>473</v>
      </c>
      <c r="E4" s="45" t="s">
        <v>507</v>
      </c>
      <c r="F4" s="47" t="s">
        <v>504</v>
      </c>
      <c r="G4" s="47" t="s">
        <v>9</v>
      </c>
      <c r="H4" s="45" t="s">
        <v>506</v>
      </c>
      <c r="I4" s="46" t="s">
        <v>473</v>
      </c>
      <c r="J4" s="45" t="s">
        <v>507</v>
      </c>
    </row>
    <row r="5" spans="1:10" s="33" customFormat="1" ht="20.25" customHeight="1">
      <c r="A5" s="182" t="s">
        <v>508</v>
      </c>
      <c r="B5" s="183"/>
      <c r="C5" s="48">
        <f>SUM(C6:C11)</f>
        <v>326111</v>
      </c>
      <c r="D5" s="48">
        <f>SUM(D6:D11)</f>
        <v>189352</v>
      </c>
      <c r="E5" s="48">
        <f aca="true" t="shared" si="0" ref="E5:E10">D5-C5</f>
        <v>-136759</v>
      </c>
      <c r="F5" s="177" t="s">
        <v>509</v>
      </c>
      <c r="G5" s="178"/>
      <c r="H5" s="49">
        <f>SUM(H6:H30)</f>
        <v>70414</v>
      </c>
      <c r="I5" s="49">
        <f>SUM(I6:I44)</f>
        <v>33640</v>
      </c>
      <c r="J5" s="49">
        <f aca="true" t="shared" si="1" ref="J5:J54">I5-H5</f>
        <v>-36774</v>
      </c>
    </row>
    <row r="6" spans="1:10" s="32" customFormat="1" ht="20.25" customHeight="1">
      <c r="A6" s="50">
        <v>1</v>
      </c>
      <c r="B6" s="51" t="s">
        <v>639</v>
      </c>
      <c r="C6" s="52">
        <v>94094</v>
      </c>
      <c r="D6" s="52">
        <v>51698</v>
      </c>
      <c r="E6" s="52">
        <f t="shared" si="0"/>
        <v>-42396</v>
      </c>
      <c r="F6" s="53">
        <v>1</v>
      </c>
      <c r="G6" s="54" t="s">
        <v>510</v>
      </c>
      <c r="H6" s="55">
        <v>29957</v>
      </c>
      <c r="I6" s="55"/>
      <c r="J6" s="55">
        <f t="shared" si="1"/>
        <v>-29957</v>
      </c>
    </row>
    <row r="7" spans="1:10" s="32" customFormat="1" ht="20.25" customHeight="1">
      <c r="A7" s="50">
        <v>2</v>
      </c>
      <c r="B7" s="54" t="s">
        <v>643</v>
      </c>
      <c r="C7" s="52">
        <v>10411</v>
      </c>
      <c r="D7" s="52"/>
      <c r="E7" s="52">
        <f t="shared" si="0"/>
        <v>-10411</v>
      </c>
      <c r="F7" s="53">
        <v>2</v>
      </c>
      <c r="G7" s="54" t="s">
        <v>511</v>
      </c>
      <c r="H7" s="55">
        <v>11520</v>
      </c>
      <c r="I7" s="55"/>
      <c r="J7" s="55">
        <f t="shared" si="1"/>
        <v>-11520</v>
      </c>
    </row>
    <row r="8" spans="1:10" s="32" customFormat="1" ht="20.25" customHeight="1">
      <c r="A8" s="50">
        <v>3</v>
      </c>
      <c r="B8" s="54" t="s">
        <v>640</v>
      </c>
      <c r="C8" s="52">
        <v>46200</v>
      </c>
      <c r="D8" s="52">
        <v>59948</v>
      </c>
      <c r="E8" s="52">
        <f t="shared" si="0"/>
        <v>13748</v>
      </c>
      <c r="F8" s="53">
        <v>3</v>
      </c>
      <c r="G8" s="54" t="s">
        <v>512</v>
      </c>
      <c r="H8" s="55">
        <v>8606</v>
      </c>
      <c r="I8" s="55"/>
      <c r="J8" s="55">
        <f t="shared" si="1"/>
        <v>-8606</v>
      </c>
    </row>
    <row r="9" spans="1:10" s="32" customFormat="1" ht="20.25" customHeight="1">
      <c r="A9" s="50">
        <v>4</v>
      </c>
      <c r="B9" s="54" t="s">
        <v>641</v>
      </c>
      <c r="C9" s="52">
        <v>74151</v>
      </c>
      <c r="D9" s="52">
        <f>23878*2</f>
        <v>47756</v>
      </c>
      <c r="E9" s="52">
        <f t="shared" si="0"/>
        <v>-26395</v>
      </c>
      <c r="F9" s="53">
        <v>4</v>
      </c>
      <c r="G9" s="54" t="s">
        <v>513</v>
      </c>
      <c r="H9" s="55">
        <v>2909</v>
      </c>
      <c r="I9" s="55">
        <v>78</v>
      </c>
      <c r="J9" s="55">
        <f t="shared" si="1"/>
        <v>-2831</v>
      </c>
    </row>
    <row r="10" spans="1:13" s="32" customFormat="1" ht="20.25" customHeight="1">
      <c r="A10" s="50">
        <v>5</v>
      </c>
      <c r="B10" s="54" t="s">
        <v>642</v>
      </c>
      <c r="C10" s="52">
        <v>101255</v>
      </c>
      <c r="D10" s="52"/>
      <c r="E10" s="52">
        <f t="shared" si="0"/>
        <v>-101255</v>
      </c>
      <c r="F10" s="53">
        <v>5</v>
      </c>
      <c r="G10" s="54" t="s">
        <v>514</v>
      </c>
      <c r="H10" s="55">
        <v>2793</v>
      </c>
      <c r="I10" s="55"/>
      <c r="J10" s="55">
        <f t="shared" si="1"/>
        <v>-2793</v>
      </c>
      <c r="L10" s="35"/>
      <c r="M10" s="35"/>
    </row>
    <row r="11" spans="1:10" s="32" customFormat="1" ht="20.25" customHeight="1">
      <c r="A11" s="50">
        <v>10</v>
      </c>
      <c r="B11" s="56" t="s">
        <v>515</v>
      </c>
      <c r="C11" s="57"/>
      <c r="D11" s="57">
        <v>29950</v>
      </c>
      <c r="E11" s="57"/>
      <c r="F11" s="53">
        <v>6</v>
      </c>
      <c r="G11" s="54" t="s">
        <v>516</v>
      </c>
      <c r="H11" s="55">
        <v>2050</v>
      </c>
      <c r="I11" s="55"/>
      <c r="J11" s="55">
        <f t="shared" si="1"/>
        <v>-2050</v>
      </c>
    </row>
    <row r="12" spans="1:13" s="32" customFormat="1" ht="20.25" customHeight="1">
      <c r="A12" s="182" t="s">
        <v>644</v>
      </c>
      <c r="B12" s="183"/>
      <c r="C12" s="48"/>
      <c r="D12" s="48">
        <v>4421</v>
      </c>
      <c r="E12" s="48">
        <f>D12-C12</f>
        <v>4421</v>
      </c>
      <c r="F12" s="53">
        <v>7</v>
      </c>
      <c r="G12" s="54" t="s">
        <v>517</v>
      </c>
      <c r="H12" s="55">
        <v>1621</v>
      </c>
      <c r="I12" s="55">
        <v>1250</v>
      </c>
      <c r="J12" s="55">
        <f t="shared" si="1"/>
        <v>-371</v>
      </c>
      <c r="L12" s="35"/>
      <c r="M12" s="35"/>
    </row>
    <row r="13" spans="1:10" s="34" customFormat="1" ht="20.25" customHeight="1">
      <c r="A13" s="182" t="s">
        <v>636</v>
      </c>
      <c r="B13" s="183"/>
      <c r="C13" s="48"/>
      <c r="D13" s="48">
        <v>8292</v>
      </c>
      <c r="E13" s="48">
        <f>D13-C13</f>
        <v>8292</v>
      </c>
      <c r="F13" s="53">
        <v>8</v>
      </c>
      <c r="G13" s="54" t="s">
        <v>518</v>
      </c>
      <c r="H13" s="55">
        <v>1585</v>
      </c>
      <c r="I13" s="55"/>
      <c r="J13" s="55">
        <f t="shared" si="1"/>
        <v>-1585</v>
      </c>
    </row>
    <row r="14" spans="1:13" s="34" customFormat="1" ht="20.25" customHeight="1">
      <c r="A14" s="50"/>
      <c r="B14" s="56"/>
      <c r="C14" s="57"/>
      <c r="D14" s="57"/>
      <c r="E14" s="57"/>
      <c r="F14" s="53">
        <v>9</v>
      </c>
      <c r="G14" s="54" t="s">
        <v>519</v>
      </c>
      <c r="H14" s="55">
        <v>1493</v>
      </c>
      <c r="I14" s="55">
        <v>1493</v>
      </c>
      <c r="J14" s="55">
        <f t="shared" si="1"/>
        <v>0</v>
      </c>
      <c r="L14" s="32"/>
      <c r="M14" s="32"/>
    </row>
    <row r="15" spans="1:13" s="34" customFormat="1" ht="20.25" customHeight="1">
      <c r="A15" s="50"/>
      <c r="B15" s="56"/>
      <c r="C15" s="57"/>
      <c r="D15" s="57"/>
      <c r="E15" s="57"/>
      <c r="F15" s="53">
        <v>10</v>
      </c>
      <c r="G15" s="54" t="s">
        <v>520</v>
      </c>
      <c r="H15" s="55">
        <v>1400</v>
      </c>
      <c r="I15" s="55"/>
      <c r="J15" s="55">
        <f t="shared" si="1"/>
        <v>-1400</v>
      </c>
      <c r="L15" s="35"/>
      <c r="M15" s="35"/>
    </row>
    <row r="16" spans="1:10" s="35" customFormat="1" ht="20.25" customHeight="1">
      <c r="A16" s="50"/>
      <c r="B16" s="56"/>
      <c r="C16" s="57"/>
      <c r="D16" s="57"/>
      <c r="E16" s="57"/>
      <c r="F16" s="53">
        <v>11</v>
      </c>
      <c r="G16" s="54" t="s">
        <v>521</v>
      </c>
      <c r="H16" s="55">
        <v>1280</v>
      </c>
      <c r="I16" s="55">
        <v>1280</v>
      </c>
      <c r="J16" s="55">
        <f t="shared" si="1"/>
        <v>0</v>
      </c>
    </row>
    <row r="17" spans="1:10" s="35" customFormat="1" ht="20.25" customHeight="1">
      <c r="A17" s="50"/>
      <c r="B17" s="56"/>
      <c r="C17" s="57"/>
      <c r="D17" s="57"/>
      <c r="E17" s="57"/>
      <c r="F17" s="53">
        <v>12</v>
      </c>
      <c r="G17" s="54" t="s">
        <v>522</v>
      </c>
      <c r="H17" s="55">
        <v>1105</v>
      </c>
      <c r="I17" s="55"/>
      <c r="J17" s="55">
        <f t="shared" si="1"/>
        <v>-1105</v>
      </c>
    </row>
    <row r="18" spans="1:13" s="32" customFormat="1" ht="20.25" customHeight="1">
      <c r="A18" s="50"/>
      <c r="B18" s="56"/>
      <c r="C18" s="57"/>
      <c r="D18" s="57"/>
      <c r="E18" s="57"/>
      <c r="F18" s="53">
        <v>13</v>
      </c>
      <c r="G18" s="54" t="s">
        <v>523</v>
      </c>
      <c r="H18" s="55">
        <v>1000</v>
      </c>
      <c r="I18" s="55"/>
      <c r="J18" s="55">
        <f t="shared" si="1"/>
        <v>-1000</v>
      </c>
      <c r="L18" s="35"/>
      <c r="M18" s="35"/>
    </row>
    <row r="19" spans="1:10" s="35" customFormat="1" ht="20.25" customHeight="1">
      <c r="A19" s="50"/>
      <c r="B19" s="56"/>
      <c r="C19" s="57"/>
      <c r="D19" s="57"/>
      <c r="E19" s="57"/>
      <c r="F19" s="53">
        <v>14</v>
      </c>
      <c r="G19" s="54" t="s">
        <v>524</v>
      </c>
      <c r="H19" s="55">
        <v>900</v>
      </c>
      <c r="I19" s="55"/>
      <c r="J19" s="55">
        <f t="shared" si="1"/>
        <v>-900</v>
      </c>
    </row>
    <row r="20" spans="1:13" ht="20.25" customHeight="1">
      <c r="A20" s="50"/>
      <c r="B20" s="58"/>
      <c r="C20" s="52"/>
      <c r="D20" s="52"/>
      <c r="E20" s="52"/>
      <c r="F20" s="53">
        <v>15</v>
      </c>
      <c r="G20" s="54" t="s">
        <v>525</v>
      </c>
      <c r="H20" s="55">
        <v>500</v>
      </c>
      <c r="I20" s="55"/>
      <c r="J20" s="55">
        <f t="shared" si="1"/>
        <v>-500</v>
      </c>
      <c r="L20" s="32"/>
      <c r="M20" s="32"/>
    </row>
    <row r="21" spans="1:13" ht="20.25" customHeight="1">
      <c r="A21" s="50"/>
      <c r="B21" s="58"/>
      <c r="C21" s="52"/>
      <c r="D21" s="52"/>
      <c r="E21" s="52"/>
      <c r="F21" s="53">
        <v>16</v>
      </c>
      <c r="G21" s="54" t="s">
        <v>526</v>
      </c>
      <c r="H21" s="55">
        <v>386</v>
      </c>
      <c r="I21" s="55"/>
      <c r="J21" s="55">
        <f t="shared" si="1"/>
        <v>-386</v>
      </c>
      <c r="L21" s="35"/>
      <c r="M21" s="35"/>
    </row>
    <row r="22" spans="1:10" s="35" customFormat="1" ht="20.25" customHeight="1">
      <c r="A22" s="50"/>
      <c r="B22" s="59"/>
      <c r="C22" s="59"/>
      <c r="D22" s="59"/>
      <c r="E22" s="60"/>
      <c r="F22" s="53">
        <v>17</v>
      </c>
      <c r="G22" s="54" t="s">
        <v>527</v>
      </c>
      <c r="H22" s="55">
        <v>320</v>
      </c>
      <c r="I22" s="55"/>
      <c r="J22" s="55">
        <f t="shared" si="1"/>
        <v>-320</v>
      </c>
    </row>
    <row r="23" spans="1:10" s="35" customFormat="1" ht="20.25" customHeight="1">
      <c r="A23" s="50"/>
      <c r="B23" s="59"/>
      <c r="C23" s="59"/>
      <c r="D23" s="59"/>
      <c r="E23" s="60"/>
      <c r="F23" s="53">
        <v>18</v>
      </c>
      <c r="G23" s="54" t="s">
        <v>528</v>
      </c>
      <c r="H23" s="55">
        <v>300</v>
      </c>
      <c r="I23" s="55"/>
      <c r="J23" s="55">
        <f t="shared" si="1"/>
        <v>-300</v>
      </c>
    </row>
    <row r="24" spans="1:10" s="35" customFormat="1" ht="20.25" customHeight="1">
      <c r="A24" s="50"/>
      <c r="B24" s="59"/>
      <c r="C24" s="59"/>
      <c r="D24" s="59"/>
      <c r="E24" s="60"/>
      <c r="F24" s="53">
        <v>19</v>
      </c>
      <c r="G24" s="54" t="s">
        <v>529</v>
      </c>
      <c r="H24" s="55">
        <v>150</v>
      </c>
      <c r="I24" s="55"/>
      <c r="J24" s="55">
        <f t="shared" si="1"/>
        <v>-150</v>
      </c>
    </row>
    <row r="25" spans="1:10" s="35" customFormat="1" ht="20.25" customHeight="1">
      <c r="A25" s="50"/>
      <c r="B25" s="59"/>
      <c r="C25" s="59"/>
      <c r="D25" s="59"/>
      <c r="E25" s="60"/>
      <c r="F25" s="53">
        <v>20</v>
      </c>
      <c r="G25" s="54" t="s">
        <v>530</v>
      </c>
      <c r="H25" s="55">
        <v>150</v>
      </c>
      <c r="I25" s="55"/>
      <c r="J25" s="55">
        <f t="shared" si="1"/>
        <v>-150</v>
      </c>
    </row>
    <row r="26" spans="1:10" s="35" customFormat="1" ht="20.25" customHeight="1">
      <c r="A26" s="50"/>
      <c r="B26" s="59"/>
      <c r="C26" s="59"/>
      <c r="D26" s="59"/>
      <c r="E26" s="60"/>
      <c r="F26" s="53">
        <v>21</v>
      </c>
      <c r="G26" s="54" t="s">
        <v>531</v>
      </c>
      <c r="H26" s="55">
        <v>123</v>
      </c>
      <c r="I26" s="55"/>
      <c r="J26" s="55">
        <f t="shared" si="1"/>
        <v>-123</v>
      </c>
    </row>
    <row r="27" spans="1:10" s="35" customFormat="1" ht="20.25" customHeight="1">
      <c r="A27" s="50"/>
      <c r="B27" s="59"/>
      <c r="C27" s="59"/>
      <c r="D27" s="59"/>
      <c r="E27" s="60"/>
      <c r="F27" s="53">
        <v>22</v>
      </c>
      <c r="G27" s="54" t="s">
        <v>532</v>
      </c>
      <c r="H27" s="55">
        <v>115</v>
      </c>
      <c r="I27" s="55"/>
      <c r="J27" s="55">
        <f t="shared" si="1"/>
        <v>-115</v>
      </c>
    </row>
    <row r="28" spans="1:10" s="35" customFormat="1" ht="20.25" customHeight="1">
      <c r="A28" s="50"/>
      <c r="B28" s="59"/>
      <c r="C28" s="59"/>
      <c r="D28" s="59"/>
      <c r="E28" s="60"/>
      <c r="F28" s="53">
        <v>23</v>
      </c>
      <c r="G28" s="54" t="s">
        <v>533</v>
      </c>
      <c r="H28" s="55">
        <v>89</v>
      </c>
      <c r="I28" s="55"/>
      <c r="J28" s="55">
        <f t="shared" si="1"/>
        <v>-89</v>
      </c>
    </row>
    <row r="29" spans="1:10" s="35" customFormat="1" ht="20.25" customHeight="1">
      <c r="A29" s="50"/>
      <c r="B29" s="59"/>
      <c r="C29" s="59"/>
      <c r="D29" s="59"/>
      <c r="E29" s="60"/>
      <c r="F29" s="53">
        <v>24</v>
      </c>
      <c r="G29" s="54" t="s">
        <v>534</v>
      </c>
      <c r="H29" s="55">
        <v>47</v>
      </c>
      <c r="I29" s="55"/>
      <c r="J29" s="55">
        <f t="shared" si="1"/>
        <v>-47</v>
      </c>
    </row>
    <row r="30" spans="1:10" s="35" customFormat="1" ht="20.25" customHeight="1">
      <c r="A30" s="50"/>
      <c r="B30" s="59"/>
      <c r="C30" s="59"/>
      <c r="D30" s="59"/>
      <c r="E30" s="60"/>
      <c r="F30" s="53">
        <v>25</v>
      </c>
      <c r="G30" s="54" t="s">
        <v>535</v>
      </c>
      <c r="H30" s="55">
        <v>15</v>
      </c>
      <c r="I30" s="55"/>
      <c r="J30" s="55">
        <f t="shared" si="1"/>
        <v>-15</v>
      </c>
    </row>
    <row r="31" spans="1:10" s="35" customFormat="1" ht="20.25" customHeight="1">
      <c r="A31" s="50"/>
      <c r="B31" s="59"/>
      <c r="C31" s="59"/>
      <c r="D31" s="59"/>
      <c r="E31" s="60"/>
      <c r="F31" s="53">
        <v>26</v>
      </c>
      <c r="G31" s="61" t="s">
        <v>536</v>
      </c>
      <c r="H31" s="55"/>
      <c r="I31" s="55">
        <v>20000</v>
      </c>
      <c r="J31" s="55"/>
    </row>
    <row r="32" spans="1:10" s="35" customFormat="1" ht="20.25" customHeight="1">
      <c r="A32" s="50"/>
      <c r="B32" s="59"/>
      <c r="C32" s="59"/>
      <c r="D32" s="59"/>
      <c r="E32" s="60"/>
      <c r="F32" s="53">
        <v>27</v>
      </c>
      <c r="G32" s="61" t="s">
        <v>537</v>
      </c>
      <c r="H32" s="55"/>
      <c r="I32" s="55">
        <v>5000</v>
      </c>
      <c r="J32" s="55"/>
    </row>
    <row r="33" spans="1:10" s="35" customFormat="1" ht="20.25" customHeight="1">
      <c r="A33" s="50"/>
      <c r="B33" s="59"/>
      <c r="C33" s="59"/>
      <c r="D33" s="59"/>
      <c r="E33" s="60"/>
      <c r="F33" s="53">
        <v>28</v>
      </c>
      <c r="G33" s="61" t="s">
        <v>538</v>
      </c>
      <c r="H33" s="55"/>
      <c r="I33" s="55">
        <v>2523</v>
      </c>
      <c r="J33" s="55"/>
    </row>
    <row r="34" spans="1:10" s="35" customFormat="1" ht="20.25" customHeight="1">
      <c r="A34" s="50"/>
      <c r="B34" s="59"/>
      <c r="C34" s="59"/>
      <c r="D34" s="59"/>
      <c r="E34" s="60"/>
      <c r="F34" s="53">
        <v>29</v>
      </c>
      <c r="G34" s="61" t="s">
        <v>539</v>
      </c>
      <c r="H34" s="55"/>
      <c r="I34" s="55">
        <v>1400</v>
      </c>
      <c r="J34" s="55"/>
    </row>
    <row r="35" spans="1:10" s="35" customFormat="1" ht="20.25" customHeight="1">
      <c r="A35" s="50"/>
      <c r="B35" s="59"/>
      <c r="C35" s="59"/>
      <c r="D35" s="59"/>
      <c r="E35" s="60"/>
      <c r="F35" s="53">
        <v>30</v>
      </c>
      <c r="G35" s="61" t="s">
        <v>540</v>
      </c>
      <c r="H35" s="55"/>
      <c r="I35" s="55">
        <v>150</v>
      </c>
      <c r="J35" s="55"/>
    </row>
    <row r="36" spans="1:10" s="35" customFormat="1" ht="20.25" customHeight="1">
      <c r="A36" s="50"/>
      <c r="B36" s="59"/>
      <c r="C36" s="59"/>
      <c r="D36" s="59"/>
      <c r="E36" s="60"/>
      <c r="F36" s="53">
        <v>31</v>
      </c>
      <c r="G36" s="61" t="s">
        <v>541</v>
      </c>
      <c r="H36" s="55"/>
      <c r="I36" s="55">
        <v>124</v>
      </c>
      <c r="J36" s="55"/>
    </row>
    <row r="37" spans="1:10" s="35" customFormat="1" ht="20.25" customHeight="1">
      <c r="A37" s="50"/>
      <c r="B37" s="59"/>
      <c r="C37" s="59"/>
      <c r="D37" s="59"/>
      <c r="E37" s="60"/>
      <c r="F37" s="53">
        <v>32</v>
      </c>
      <c r="G37" s="61" t="s">
        <v>542</v>
      </c>
      <c r="H37" s="55"/>
      <c r="I37" s="55">
        <v>82</v>
      </c>
      <c r="J37" s="55"/>
    </row>
    <row r="38" spans="1:10" s="35" customFormat="1" ht="30" customHeight="1">
      <c r="A38" s="50"/>
      <c r="B38" s="59"/>
      <c r="C38" s="59"/>
      <c r="D38" s="59"/>
      <c r="E38" s="60"/>
      <c r="F38" s="53">
        <v>33</v>
      </c>
      <c r="G38" s="61" t="s">
        <v>543</v>
      </c>
      <c r="H38" s="55"/>
      <c r="I38" s="55">
        <v>81</v>
      </c>
      <c r="J38" s="55"/>
    </row>
    <row r="39" spans="1:10" s="35" customFormat="1" ht="20.25" customHeight="1">
      <c r="A39" s="50"/>
      <c r="B39" s="59"/>
      <c r="C39" s="59"/>
      <c r="D39" s="59"/>
      <c r="E39" s="60"/>
      <c r="F39" s="53">
        <v>34</v>
      </c>
      <c r="G39" s="61" t="s">
        <v>544</v>
      </c>
      <c r="H39" s="55"/>
      <c r="I39" s="55">
        <v>53</v>
      </c>
      <c r="J39" s="55"/>
    </row>
    <row r="40" spans="1:10" s="35" customFormat="1" ht="20.25" customHeight="1">
      <c r="A40" s="50"/>
      <c r="B40" s="59"/>
      <c r="C40" s="59"/>
      <c r="D40" s="59"/>
      <c r="E40" s="60"/>
      <c r="F40" s="53">
        <v>35</v>
      </c>
      <c r="G40" s="61" t="s">
        <v>545</v>
      </c>
      <c r="H40" s="55"/>
      <c r="I40" s="55">
        <v>47</v>
      </c>
      <c r="J40" s="55"/>
    </row>
    <row r="41" spans="1:10" s="35" customFormat="1" ht="20.25" customHeight="1">
      <c r="A41" s="50"/>
      <c r="B41" s="59"/>
      <c r="C41" s="59"/>
      <c r="D41" s="59"/>
      <c r="E41" s="60"/>
      <c r="F41" s="53">
        <v>36</v>
      </c>
      <c r="G41" s="61" t="s">
        <v>546</v>
      </c>
      <c r="H41" s="55"/>
      <c r="I41" s="55">
        <v>42</v>
      </c>
      <c r="J41" s="55"/>
    </row>
    <row r="42" spans="1:10" s="35" customFormat="1" ht="20.25" customHeight="1">
      <c r="A42" s="50"/>
      <c r="B42" s="59"/>
      <c r="C42" s="59"/>
      <c r="D42" s="59"/>
      <c r="E42" s="60"/>
      <c r="F42" s="53">
        <v>37</v>
      </c>
      <c r="G42" s="61" t="s">
        <v>547</v>
      </c>
      <c r="H42" s="55"/>
      <c r="I42" s="55">
        <v>20</v>
      </c>
      <c r="J42" s="55"/>
    </row>
    <row r="43" spans="1:10" s="35" customFormat="1" ht="20.25" customHeight="1">
      <c r="A43" s="50"/>
      <c r="B43" s="59"/>
      <c r="C43" s="59"/>
      <c r="D43" s="59"/>
      <c r="E43" s="60"/>
      <c r="F43" s="53">
        <v>38</v>
      </c>
      <c r="G43" s="61" t="s">
        <v>548</v>
      </c>
      <c r="H43" s="55"/>
      <c r="I43" s="55">
        <v>14</v>
      </c>
      <c r="J43" s="55"/>
    </row>
    <row r="44" spans="1:10" s="35" customFormat="1" ht="20.25" customHeight="1">
      <c r="A44" s="50"/>
      <c r="B44" s="59"/>
      <c r="C44" s="59"/>
      <c r="D44" s="59"/>
      <c r="E44" s="60"/>
      <c r="F44" s="53">
        <v>39</v>
      </c>
      <c r="G44" s="61" t="s">
        <v>549</v>
      </c>
      <c r="H44" s="55"/>
      <c r="I44" s="55">
        <v>3</v>
      </c>
      <c r="J44" s="55"/>
    </row>
    <row r="45" spans="1:10" s="35" customFormat="1" ht="19.5" customHeight="1">
      <c r="A45" s="50"/>
      <c r="B45" s="59"/>
      <c r="C45" s="59"/>
      <c r="D45" s="59"/>
      <c r="E45" s="60"/>
      <c r="F45" s="177" t="s">
        <v>550</v>
      </c>
      <c r="G45" s="178"/>
      <c r="H45" s="49">
        <f>ROUND(SUM(H46:H49),0)</f>
        <v>25074</v>
      </c>
      <c r="I45" s="49">
        <f>ROUND(SUM(I46:I49),0)</f>
        <v>25060</v>
      </c>
      <c r="J45" s="49">
        <f t="shared" si="1"/>
        <v>-14</v>
      </c>
    </row>
    <row r="46" spans="1:10" s="35" customFormat="1" ht="19.5" customHeight="1">
      <c r="A46" s="50"/>
      <c r="B46" s="59"/>
      <c r="C46" s="59"/>
      <c r="D46" s="59"/>
      <c r="E46" s="60"/>
      <c r="F46" s="62">
        <v>1</v>
      </c>
      <c r="G46" s="63" t="s">
        <v>551</v>
      </c>
      <c r="H46" s="64">
        <v>9581</v>
      </c>
      <c r="I46" s="64"/>
      <c r="J46" s="64">
        <f t="shared" si="1"/>
        <v>-9581</v>
      </c>
    </row>
    <row r="47" spans="1:10" s="35" customFormat="1" ht="19.5" customHeight="1">
      <c r="A47" s="50"/>
      <c r="B47" s="59"/>
      <c r="C47" s="59"/>
      <c r="D47" s="59"/>
      <c r="E47" s="60"/>
      <c r="F47" s="62">
        <v>2</v>
      </c>
      <c r="G47" s="63" t="s">
        <v>552</v>
      </c>
      <c r="H47" s="64">
        <v>11524</v>
      </c>
      <c r="I47" s="64"/>
      <c r="J47" s="64">
        <f t="shared" si="1"/>
        <v>-11524</v>
      </c>
    </row>
    <row r="48" spans="1:10" s="35" customFormat="1" ht="19.5" customHeight="1">
      <c r="A48" s="50"/>
      <c r="B48" s="59"/>
      <c r="C48" s="59"/>
      <c r="D48" s="59"/>
      <c r="E48" s="60"/>
      <c r="F48" s="65">
        <v>3</v>
      </c>
      <c r="G48" s="63" t="s">
        <v>553</v>
      </c>
      <c r="H48" s="64">
        <v>3969</v>
      </c>
      <c r="I48" s="64"/>
      <c r="J48" s="64">
        <f t="shared" si="1"/>
        <v>-3969</v>
      </c>
    </row>
    <row r="49" spans="1:10" s="35" customFormat="1" ht="19.5" customHeight="1">
      <c r="A49" s="50"/>
      <c r="B49" s="59"/>
      <c r="C49" s="59"/>
      <c r="D49" s="59"/>
      <c r="E49" s="60"/>
      <c r="F49" s="65">
        <v>4</v>
      </c>
      <c r="G49" s="63" t="s">
        <v>554</v>
      </c>
      <c r="H49" s="64"/>
      <c r="I49" s="64">
        <v>25060</v>
      </c>
      <c r="J49" s="64">
        <f t="shared" si="1"/>
        <v>25060</v>
      </c>
    </row>
    <row r="50" spans="1:10" s="35" customFormat="1" ht="19.5" customHeight="1">
      <c r="A50" s="50"/>
      <c r="B50" s="59"/>
      <c r="C50" s="59"/>
      <c r="D50" s="59"/>
      <c r="E50" s="60"/>
      <c r="F50" s="177" t="s">
        <v>555</v>
      </c>
      <c r="G50" s="178"/>
      <c r="H50" s="49">
        <f>SUM(H51:H51)</f>
        <v>7819</v>
      </c>
      <c r="I50" s="49">
        <f>SUM(I51:I51)</f>
        <v>0</v>
      </c>
      <c r="J50" s="49">
        <f t="shared" si="1"/>
        <v>-7819</v>
      </c>
    </row>
    <row r="51" spans="1:10" s="35" customFormat="1" ht="30" customHeight="1">
      <c r="A51" s="50"/>
      <c r="B51" s="59"/>
      <c r="C51" s="59"/>
      <c r="D51" s="59"/>
      <c r="E51" s="60"/>
      <c r="F51" s="62">
        <v>1</v>
      </c>
      <c r="G51" s="63" t="s">
        <v>556</v>
      </c>
      <c r="H51" s="64">
        <v>7819</v>
      </c>
      <c r="I51" s="64"/>
      <c r="J51" s="64">
        <f t="shared" si="1"/>
        <v>-7819</v>
      </c>
    </row>
    <row r="52" spans="1:10" s="35" customFormat="1" ht="19.5" customHeight="1">
      <c r="A52" s="50"/>
      <c r="B52" s="59"/>
      <c r="C52" s="59"/>
      <c r="D52" s="59"/>
      <c r="E52" s="60"/>
      <c r="F52" s="177" t="s">
        <v>557</v>
      </c>
      <c r="G52" s="178"/>
      <c r="H52" s="49">
        <v>14913</v>
      </c>
      <c r="I52" s="49">
        <v>15130</v>
      </c>
      <c r="J52" s="49">
        <f t="shared" si="1"/>
        <v>217</v>
      </c>
    </row>
    <row r="53" spans="1:10" s="35" customFormat="1" ht="19.5" customHeight="1">
      <c r="A53" s="50"/>
      <c r="B53" s="59"/>
      <c r="C53" s="59"/>
      <c r="D53" s="59"/>
      <c r="E53" s="60"/>
      <c r="F53" s="177" t="s">
        <v>558</v>
      </c>
      <c r="G53" s="178"/>
      <c r="H53" s="49">
        <v>2518</v>
      </c>
      <c r="I53" s="49">
        <v>14209</v>
      </c>
      <c r="J53" s="49">
        <f t="shared" si="1"/>
        <v>11691</v>
      </c>
    </row>
    <row r="54" spans="1:10" s="35" customFormat="1" ht="19.5" customHeight="1">
      <c r="A54" s="50"/>
      <c r="B54" s="59"/>
      <c r="C54" s="59"/>
      <c r="D54" s="59"/>
      <c r="E54" s="60"/>
      <c r="F54" s="177" t="s">
        <v>559</v>
      </c>
      <c r="G54" s="178"/>
      <c r="H54" s="49">
        <v>69</v>
      </c>
      <c r="I54" s="49">
        <v>69</v>
      </c>
      <c r="J54" s="49">
        <f t="shared" si="1"/>
        <v>0</v>
      </c>
    </row>
    <row r="55" spans="1:10" s="35" customFormat="1" ht="19.5" customHeight="1">
      <c r="A55" s="50"/>
      <c r="B55" s="59"/>
      <c r="C55" s="66"/>
      <c r="D55" s="66"/>
      <c r="E55" s="66"/>
      <c r="F55" s="177" t="s">
        <v>560</v>
      </c>
      <c r="G55" s="178"/>
      <c r="H55" s="49">
        <v>88</v>
      </c>
      <c r="I55" s="49">
        <v>87</v>
      </c>
      <c r="J55" s="49"/>
    </row>
    <row r="56" spans="1:10" s="35" customFormat="1" ht="19.5" customHeight="1">
      <c r="A56" s="50"/>
      <c r="B56" s="59"/>
      <c r="C56" s="66"/>
      <c r="D56" s="66"/>
      <c r="E56" s="66"/>
      <c r="F56" s="177" t="s">
        <v>561</v>
      </c>
      <c r="G56" s="178"/>
      <c r="H56" s="49"/>
      <c r="I56" s="49">
        <v>16</v>
      </c>
      <c r="J56" s="49">
        <f aca="true" t="shared" si="2" ref="J56:J65">I56-H56</f>
        <v>16</v>
      </c>
    </row>
    <row r="57" spans="1:10" s="35" customFormat="1" ht="19.5" customHeight="1">
      <c r="A57" s="50"/>
      <c r="B57" s="59"/>
      <c r="C57" s="66"/>
      <c r="D57" s="66"/>
      <c r="E57" s="66"/>
      <c r="F57" s="177" t="s">
        <v>562</v>
      </c>
      <c r="G57" s="178"/>
      <c r="H57" s="49">
        <v>103</v>
      </c>
      <c r="I57" s="49">
        <v>103</v>
      </c>
      <c r="J57" s="49">
        <f t="shared" si="2"/>
        <v>0</v>
      </c>
    </row>
    <row r="58" spans="1:10" s="35" customFormat="1" ht="19.5" customHeight="1">
      <c r="A58" s="50"/>
      <c r="B58" s="59"/>
      <c r="C58" s="66"/>
      <c r="D58" s="66"/>
      <c r="E58" s="66"/>
      <c r="F58" s="177" t="s">
        <v>563</v>
      </c>
      <c r="G58" s="178"/>
      <c r="H58" s="49">
        <v>133685</v>
      </c>
      <c r="I58" s="49">
        <f>109382+619+150</f>
        <v>110151</v>
      </c>
      <c r="J58" s="49">
        <f t="shared" si="2"/>
        <v>-23534</v>
      </c>
    </row>
    <row r="59" spans="1:10" s="35" customFormat="1" ht="19.5" customHeight="1">
      <c r="A59" s="50"/>
      <c r="B59" s="59"/>
      <c r="C59" s="66"/>
      <c r="D59" s="66"/>
      <c r="E59" s="66"/>
      <c r="F59" s="177" t="s">
        <v>564</v>
      </c>
      <c r="G59" s="178"/>
      <c r="H59" s="49">
        <v>71428</v>
      </c>
      <c r="I59" s="49">
        <f>29343-320-5000+450-20000-2430-60+2260-619-150</f>
        <v>3474</v>
      </c>
      <c r="J59" s="49">
        <f t="shared" si="2"/>
        <v>-67954</v>
      </c>
    </row>
    <row r="60" spans="1:10" s="35" customFormat="1" ht="19.5" customHeight="1">
      <c r="A60" s="50"/>
      <c r="B60" s="59"/>
      <c r="C60" s="66"/>
      <c r="D60" s="66"/>
      <c r="E60" s="66"/>
      <c r="F60" s="177" t="s">
        <v>565</v>
      </c>
      <c r="G60" s="178"/>
      <c r="H60" s="49"/>
      <c r="I60" s="49">
        <f>SUM(I61:I64)</f>
        <v>126</v>
      </c>
      <c r="J60" s="49">
        <f>SUM(J61:J64)</f>
        <v>112</v>
      </c>
    </row>
    <row r="61" spans="1:10" s="35" customFormat="1" ht="19.5" customHeight="1">
      <c r="A61" s="50"/>
      <c r="B61" s="59"/>
      <c r="C61" s="66"/>
      <c r="D61" s="66"/>
      <c r="E61" s="66"/>
      <c r="F61" s="53">
        <v>1</v>
      </c>
      <c r="G61" s="54" t="s">
        <v>566</v>
      </c>
      <c r="H61" s="55"/>
      <c r="I61" s="55">
        <v>42</v>
      </c>
      <c r="J61" s="55">
        <f t="shared" si="2"/>
        <v>42</v>
      </c>
    </row>
    <row r="62" spans="1:10" s="35" customFormat="1" ht="19.5" customHeight="1">
      <c r="A62" s="50"/>
      <c r="B62" s="59"/>
      <c r="C62" s="66"/>
      <c r="D62" s="66"/>
      <c r="E62" s="66"/>
      <c r="F62" s="53">
        <v>2</v>
      </c>
      <c r="G62" s="54" t="s">
        <v>567</v>
      </c>
      <c r="H62" s="55"/>
      <c r="I62" s="55">
        <v>42</v>
      </c>
      <c r="J62" s="55">
        <f t="shared" si="2"/>
        <v>42</v>
      </c>
    </row>
    <row r="63" spans="1:10" s="35" customFormat="1" ht="19.5" customHeight="1">
      <c r="A63" s="50"/>
      <c r="B63" s="54"/>
      <c r="C63" s="67"/>
      <c r="D63" s="67"/>
      <c r="E63" s="68"/>
      <c r="F63" s="53">
        <v>3</v>
      </c>
      <c r="G63" s="54" t="s">
        <v>568</v>
      </c>
      <c r="H63" s="55"/>
      <c r="I63" s="55">
        <v>28</v>
      </c>
      <c r="J63" s="55">
        <f t="shared" si="2"/>
        <v>28</v>
      </c>
    </row>
    <row r="64" spans="1:10" s="35" customFormat="1" ht="19.5" customHeight="1">
      <c r="A64" s="50"/>
      <c r="B64" s="54"/>
      <c r="C64" s="67"/>
      <c r="D64" s="67"/>
      <c r="E64" s="68"/>
      <c r="F64" s="53">
        <v>4</v>
      </c>
      <c r="G64" s="61" t="s">
        <v>548</v>
      </c>
      <c r="H64" s="55"/>
      <c r="I64" s="55">
        <v>14</v>
      </c>
      <c r="J64" s="55"/>
    </row>
    <row r="65" spans="1:12" ht="19.5" customHeight="1">
      <c r="A65" s="179" t="s">
        <v>569</v>
      </c>
      <c r="B65" s="179"/>
      <c r="C65" s="72">
        <f>SUM(C5,C12:C13)</f>
        <v>326111</v>
      </c>
      <c r="D65" s="72">
        <f>SUM(D5,D12:D13)</f>
        <v>202065</v>
      </c>
      <c r="E65" s="48">
        <f>D65-C65</f>
        <v>-124046</v>
      </c>
      <c r="F65" s="180" t="s">
        <v>570</v>
      </c>
      <c r="G65" s="180"/>
      <c r="H65" s="72">
        <f>SUM(H5,H45,H50,H52:H60)</f>
        <v>326111</v>
      </c>
      <c r="I65" s="72">
        <f>SUM(I5,I45,I50,I52:I60)</f>
        <v>202065</v>
      </c>
      <c r="J65" s="72">
        <f t="shared" si="2"/>
        <v>-124046</v>
      </c>
      <c r="K65" s="73"/>
      <c r="L65" s="73"/>
    </row>
    <row r="66" spans="1:10" ht="30" customHeight="1">
      <c r="A66" s="181" t="s">
        <v>571</v>
      </c>
      <c r="B66" s="181"/>
      <c r="C66" s="181"/>
      <c r="D66" s="181"/>
      <c r="E66" s="181"/>
      <c r="F66" s="181"/>
      <c r="G66" s="181"/>
      <c r="H66" s="181"/>
      <c r="I66" s="181"/>
      <c r="J66" s="181"/>
    </row>
  </sheetData>
  <sheetProtection/>
  <autoFilter ref="A4:L66"/>
  <mergeCells count="22">
    <mergeCell ref="A1:H1"/>
    <mergeCell ref="A2:J2"/>
    <mergeCell ref="A3:B3"/>
    <mergeCell ref="G3:H3"/>
    <mergeCell ref="A5:B5"/>
    <mergeCell ref="F5:G5"/>
    <mergeCell ref="A12:B12"/>
    <mergeCell ref="A13:B13"/>
    <mergeCell ref="F45:G45"/>
    <mergeCell ref="F50:G50"/>
    <mergeCell ref="F52:G52"/>
    <mergeCell ref="F53:G53"/>
    <mergeCell ref="F60:G60"/>
    <mergeCell ref="A65:B65"/>
    <mergeCell ref="F65:G65"/>
    <mergeCell ref="A66:J66"/>
    <mergeCell ref="F54:G54"/>
    <mergeCell ref="F55:G55"/>
    <mergeCell ref="F56:G56"/>
    <mergeCell ref="F57:G57"/>
    <mergeCell ref="F58:G58"/>
    <mergeCell ref="F59:G59"/>
  </mergeCells>
  <printOptions horizontalCentered="1"/>
  <pageMargins left="0.39" right="0.39" top="0.7900000000000001" bottom="0.59" header="0.39" footer="0.39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3" sqref="D13"/>
    </sheetView>
  </sheetViews>
  <sheetFormatPr defaultColWidth="9.140625" defaultRowHeight="15"/>
  <cols>
    <col min="1" max="1" width="32.8515625" style="19" customWidth="1"/>
    <col min="2" max="3" width="10.57421875" style="19" customWidth="1"/>
    <col min="4" max="4" width="11.8515625" style="19" customWidth="1"/>
    <col min="5" max="5" width="40.421875" style="19" customWidth="1"/>
    <col min="6" max="7" width="10.57421875" style="19" customWidth="1"/>
    <col min="8" max="8" width="11.8515625" style="19" customWidth="1"/>
    <col min="9" max="16384" width="9.00390625" style="19" customWidth="1"/>
  </cols>
  <sheetData>
    <row r="1" spans="1:8" ht="22.5" customHeight="1">
      <c r="A1" s="189" t="s">
        <v>634</v>
      </c>
      <c r="B1" s="190"/>
      <c r="C1" s="190"/>
      <c r="D1" s="190"/>
      <c r="E1" s="190"/>
      <c r="F1" s="190"/>
      <c r="G1" s="190"/>
      <c r="H1" s="190"/>
    </row>
    <row r="2" spans="1:8" s="17" customFormat="1" ht="37.5" customHeight="1">
      <c r="A2" s="191" t="s">
        <v>572</v>
      </c>
      <c r="B2" s="191"/>
      <c r="C2" s="191"/>
      <c r="D2" s="191"/>
      <c r="E2" s="191"/>
      <c r="F2" s="191"/>
      <c r="G2" s="191"/>
      <c r="H2" s="191"/>
    </row>
    <row r="3" spans="1:8" ht="22.5" customHeight="1">
      <c r="A3" s="192"/>
      <c r="B3" s="192"/>
      <c r="C3" s="20"/>
      <c r="H3" s="21" t="s">
        <v>503</v>
      </c>
    </row>
    <row r="4" spans="1:8" ht="37.5" customHeight="1">
      <c r="A4" s="22" t="s">
        <v>4</v>
      </c>
      <c r="B4" s="23" t="s">
        <v>573</v>
      </c>
      <c r="C4" s="23" t="s">
        <v>574</v>
      </c>
      <c r="D4" s="23" t="s">
        <v>575</v>
      </c>
      <c r="E4" s="22" t="s">
        <v>9</v>
      </c>
      <c r="F4" s="23" t="s">
        <v>573</v>
      </c>
      <c r="G4" s="23" t="s">
        <v>574</v>
      </c>
      <c r="H4" s="23" t="s">
        <v>575</v>
      </c>
    </row>
    <row r="5" spans="1:8" s="18" customFormat="1" ht="22.5" customHeight="1">
      <c r="A5" s="24" t="s">
        <v>576</v>
      </c>
      <c r="B5" s="25">
        <f>SUM(B6:B10)</f>
        <v>600</v>
      </c>
      <c r="C5" s="25">
        <f>SUM(C6:C10)</f>
        <v>463</v>
      </c>
      <c r="D5" s="25">
        <f aca="true" t="shared" si="0" ref="D5:D13">C5-B5</f>
        <v>-137</v>
      </c>
      <c r="E5" s="24" t="s">
        <v>577</v>
      </c>
      <c r="F5" s="25">
        <f>SUM(F6:F10)</f>
        <v>938</v>
      </c>
      <c r="G5" s="25">
        <f>SUM(G6:G10)</f>
        <v>260</v>
      </c>
      <c r="H5" s="25">
        <f aca="true" t="shared" si="1" ref="H5:H13">G5-F5</f>
        <v>-678</v>
      </c>
    </row>
    <row r="6" spans="1:8" ht="22.5" customHeight="1">
      <c r="A6" s="26" t="s">
        <v>578</v>
      </c>
      <c r="B6" s="22">
        <v>600</v>
      </c>
      <c r="C6" s="22">
        <v>463</v>
      </c>
      <c r="D6" s="22">
        <f t="shared" si="0"/>
        <v>-137</v>
      </c>
      <c r="E6" s="26" t="s">
        <v>579</v>
      </c>
      <c r="F6" s="22"/>
      <c r="G6" s="22"/>
      <c r="H6" s="22"/>
    </row>
    <row r="7" spans="1:8" ht="22.5" customHeight="1">
      <c r="A7" s="26" t="s">
        <v>580</v>
      </c>
      <c r="B7" s="22"/>
      <c r="C7" s="22"/>
      <c r="D7" s="22"/>
      <c r="E7" s="26" t="s">
        <v>581</v>
      </c>
      <c r="F7" s="22"/>
      <c r="G7" s="22"/>
      <c r="H7" s="22">
        <f t="shared" si="1"/>
        <v>0</v>
      </c>
    </row>
    <row r="8" spans="1:8" ht="22.5" customHeight="1">
      <c r="A8" s="26" t="s">
        <v>582</v>
      </c>
      <c r="B8" s="22"/>
      <c r="C8" s="22"/>
      <c r="D8" s="23">
        <f t="shared" si="0"/>
        <v>0</v>
      </c>
      <c r="E8" s="26" t="s">
        <v>583</v>
      </c>
      <c r="F8" s="22"/>
      <c r="G8" s="22"/>
      <c r="H8" s="23">
        <f t="shared" si="1"/>
        <v>0</v>
      </c>
    </row>
    <row r="9" spans="1:8" ht="22.5" customHeight="1">
      <c r="A9" s="26" t="s">
        <v>584</v>
      </c>
      <c r="B9" s="22"/>
      <c r="C9" s="22"/>
      <c r="D9" s="23"/>
      <c r="E9" s="26" t="s">
        <v>585</v>
      </c>
      <c r="F9" s="22"/>
      <c r="G9" s="22"/>
      <c r="H9" s="23"/>
    </row>
    <row r="10" spans="1:8" ht="22.5" customHeight="1">
      <c r="A10" s="26" t="s">
        <v>586</v>
      </c>
      <c r="B10" s="22"/>
      <c r="C10" s="22"/>
      <c r="D10" s="23"/>
      <c r="E10" s="27" t="s">
        <v>587</v>
      </c>
      <c r="F10" s="22">
        <v>938</v>
      </c>
      <c r="G10" s="22">
        <f>758-498</f>
        <v>260</v>
      </c>
      <c r="H10" s="23"/>
    </row>
    <row r="11" spans="1:8" s="18" customFormat="1" ht="22.5" customHeight="1">
      <c r="A11" s="28" t="s">
        <v>588</v>
      </c>
      <c r="B11" s="29"/>
      <c r="C11" s="29"/>
      <c r="D11" s="29"/>
      <c r="E11" s="24" t="s">
        <v>589</v>
      </c>
      <c r="F11" s="29"/>
      <c r="G11" s="29">
        <v>558</v>
      </c>
      <c r="H11" s="29">
        <f t="shared" si="1"/>
        <v>558</v>
      </c>
    </row>
    <row r="12" spans="1:8" s="18" customFormat="1" ht="22.5" customHeight="1">
      <c r="A12" s="24" t="s">
        <v>590</v>
      </c>
      <c r="B12" s="29">
        <v>338</v>
      </c>
      <c r="C12" s="29">
        <v>355</v>
      </c>
      <c r="D12" s="29">
        <f t="shared" si="0"/>
        <v>17</v>
      </c>
      <c r="E12" s="24" t="s">
        <v>591</v>
      </c>
      <c r="F12" s="29">
        <f>B5+B11+B12-F5-F11</f>
        <v>0</v>
      </c>
      <c r="G12" s="29">
        <f>C5+C11+C12-G5-G11</f>
        <v>0</v>
      </c>
      <c r="H12" s="29">
        <f t="shared" si="1"/>
        <v>0</v>
      </c>
    </row>
    <row r="13" spans="1:8" s="18" customFormat="1" ht="22.5" customHeight="1">
      <c r="A13" s="29" t="s">
        <v>592</v>
      </c>
      <c r="B13" s="29">
        <f>SUM(B5,B11,B12)</f>
        <v>938</v>
      </c>
      <c r="C13" s="29">
        <f>SUM(C5,C11,C12)</f>
        <v>818</v>
      </c>
      <c r="D13" s="29">
        <f t="shared" si="0"/>
        <v>-120</v>
      </c>
      <c r="E13" s="29" t="s">
        <v>593</v>
      </c>
      <c r="F13" s="29">
        <f>SUM(F5,F11,F12)</f>
        <v>938</v>
      </c>
      <c r="G13" s="29">
        <f>SUM(G5,G11,G12)</f>
        <v>818</v>
      </c>
      <c r="H13" s="29">
        <f t="shared" si="1"/>
        <v>-120</v>
      </c>
    </row>
  </sheetData>
  <sheetProtection/>
  <mergeCells count="3">
    <mergeCell ref="A1:H1"/>
    <mergeCell ref="A2:H2"/>
    <mergeCell ref="A3:B3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11" sqref="F11"/>
    </sheetView>
  </sheetViews>
  <sheetFormatPr defaultColWidth="66.8515625" defaultRowHeight="15"/>
  <cols>
    <col min="1" max="1" width="27.421875" style="3" customWidth="1"/>
    <col min="2" max="2" width="8.7109375" style="4" customWidth="1"/>
    <col min="3" max="3" width="24.421875" style="3" customWidth="1"/>
    <col min="4" max="4" width="27.421875" style="3" customWidth="1"/>
    <col min="5" max="5" width="8.7109375" style="4" customWidth="1"/>
    <col min="6" max="6" width="44.421875" style="3" customWidth="1"/>
    <col min="7" max="16384" width="66.8515625" style="3" customWidth="1"/>
  </cols>
  <sheetData>
    <row r="1" spans="1:5" s="1" customFormat="1" ht="26.25" customHeight="1">
      <c r="A1" s="5" t="s">
        <v>635</v>
      </c>
      <c r="B1" s="6"/>
      <c r="E1" s="6"/>
    </row>
    <row r="2" spans="1:6" ht="45" customHeight="1">
      <c r="A2" s="193" t="s">
        <v>594</v>
      </c>
      <c r="B2" s="193"/>
      <c r="C2" s="193"/>
      <c r="D2" s="193"/>
      <c r="E2" s="193"/>
      <c r="F2" s="193"/>
    </row>
    <row r="3" spans="2:6" s="1" customFormat="1" ht="26.25" customHeight="1">
      <c r="B3" s="6"/>
      <c r="E3" s="6"/>
      <c r="F3" s="7" t="s">
        <v>354</v>
      </c>
    </row>
    <row r="4" spans="1:6" s="1" customFormat="1" ht="26.25" customHeight="1">
      <c r="A4" s="8" t="s">
        <v>595</v>
      </c>
      <c r="B4" s="9" t="s">
        <v>596</v>
      </c>
      <c r="C4" s="9" t="s">
        <v>597</v>
      </c>
      <c r="D4" s="8" t="s">
        <v>598</v>
      </c>
      <c r="E4" s="9" t="s">
        <v>596</v>
      </c>
      <c r="F4" s="9" t="s">
        <v>597</v>
      </c>
    </row>
    <row r="5" spans="1:6" s="2" customFormat="1" ht="26.25" customHeight="1">
      <c r="A5" s="10" t="s">
        <v>599</v>
      </c>
      <c r="B5" s="11">
        <f>SUM(B6:B7)</f>
        <v>1902</v>
      </c>
      <c r="C5" s="11"/>
      <c r="D5" s="10" t="s">
        <v>600</v>
      </c>
      <c r="E5" s="11">
        <f>SUM(E6:E7)</f>
        <v>1902</v>
      </c>
      <c r="F5" s="11"/>
    </row>
    <row r="6" spans="1:6" s="1" customFormat="1" ht="37.5" customHeight="1">
      <c r="A6" s="194" t="s">
        <v>601</v>
      </c>
      <c r="B6" s="195">
        <f>555+1347</f>
        <v>1902</v>
      </c>
      <c r="C6" s="194" t="s">
        <v>602</v>
      </c>
      <c r="D6" s="12" t="s">
        <v>603</v>
      </c>
      <c r="E6" s="9">
        <v>555</v>
      </c>
      <c r="F6" s="13" t="s">
        <v>645</v>
      </c>
    </row>
    <row r="7" spans="1:6" s="1" customFormat="1" ht="37.5" customHeight="1">
      <c r="A7" s="194"/>
      <c r="B7" s="195"/>
      <c r="C7" s="194"/>
      <c r="D7" s="12" t="s">
        <v>604</v>
      </c>
      <c r="E7" s="9">
        <v>1347</v>
      </c>
      <c r="F7" s="13" t="s">
        <v>646</v>
      </c>
    </row>
    <row r="8" spans="1:6" s="2" customFormat="1" ht="26.25" customHeight="1">
      <c r="A8" s="10" t="s">
        <v>605</v>
      </c>
      <c r="B8" s="11">
        <f>SUM(B9:B9)</f>
        <v>14109</v>
      </c>
      <c r="C8" s="10"/>
      <c r="D8" s="10" t="s">
        <v>606</v>
      </c>
      <c r="E8" s="11">
        <f>SUM(E9:E9)</f>
        <v>14109</v>
      </c>
      <c r="F8" s="14"/>
    </row>
    <row r="9" spans="1:6" s="1" customFormat="1" ht="75" customHeight="1">
      <c r="A9" s="15" t="s">
        <v>607</v>
      </c>
      <c r="B9" s="9">
        <v>14109</v>
      </c>
      <c r="C9" s="15" t="s">
        <v>608</v>
      </c>
      <c r="D9" s="16" t="s">
        <v>609</v>
      </c>
      <c r="E9" s="9">
        <v>14109</v>
      </c>
      <c r="F9" s="13" t="s">
        <v>647</v>
      </c>
    </row>
    <row r="10" spans="1:6" s="2" customFormat="1" ht="26.25" customHeight="1">
      <c r="A10" s="11" t="s">
        <v>610</v>
      </c>
      <c r="B10" s="11">
        <f>SUM(B5,B8)</f>
        <v>16011</v>
      </c>
      <c r="C10" s="11"/>
      <c r="D10" s="11" t="s">
        <v>611</v>
      </c>
      <c r="E10" s="11">
        <f>SUM(E5,E8)</f>
        <v>16011</v>
      </c>
      <c r="F10" s="11"/>
    </row>
    <row r="11" ht="35.25" customHeight="1"/>
  </sheetData>
  <sheetProtection/>
  <mergeCells count="4">
    <mergeCell ref="A2:F2"/>
    <mergeCell ref="A6:A7"/>
    <mergeCell ref="B6:B7"/>
    <mergeCell ref="C6:C7"/>
  </mergeCells>
  <printOptions horizontalCentered="1"/>
  <pageMargins left="0.39" right="0.39" top="0.7900000000000001" bottom="0.59" header="0.39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2022-11-21T00:28:12Z</cp:lastPrinted>
  <dcterms:created xsi:type="dcterms:W3CDTF">2018-10-05T08:18:25Z</dcterms:created>
  <dcterms:modified xsi:type="dcterms:W3CDTF">2022-12-08T12:21:01Z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0BE7E35BD4454793B2F82CC05CAD79F3</vt:lpwstr>
  </property>
</Properties>
</file>